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C:\月次統計報告\2022年03月報告書\"/>
    </mc:Choice>
  </mc:AlternateContent>
  <xr:revisionPtr revIDLastSave="0" documentId="13_ncr:1_{232773C3-EAD5-4009-8956-F9093FAA4AA0}" xr6:coauthVersionLast="36" xr6:coauthVersionMax="36" xr10:uidLastSave="{00000000-0000-0000-0000-000000000000}"/>
  <bookViews>
    <workbookView xWindow="-912" yWindow="5136" windowWidth="15480" windowHeight="6480" xr2:uid="{00000000-000D-0000-FFFF-FFFF00000000}"/>
  </bookViews>
  <sheets>
    <sheet name="03月状況（表紙）" sheetId="6" r:id="rId1"/>
    <sheet name="人口統計" sheetId="9" r:id="rId2"/>
    <sheet name="認定者数（2-1.2.3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'03月状況（表紙）'!$A$1:$L$46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人口統計!$A$1:$J$39</definedName>
    <definedName name="_xlnm.Print_Area" localSheetId="2">'認定者数（2-1.2.3）'!$A$1:$L$83</definedName>
  </definedNames>
  <calcPr calcId="191029" concurrentManualCount="2"/>
</workbook>
</file>

<file path=xl/calcChain.xml><?xml version="1.0" encoding="utf-8"?>
<calcChain xmlns="http://schemas.openxmlformats.org/spreadsheetml/2006/main">
  <c r="U6" i="10" l="1"/>
  <c r="T6" i="10"/>
  <c r="S6" i="10"/>
  <c r="R6" i="10"/>
  <c r="Q6" i="10"/>
  <c r="P6" i="10"/>
  <c r="O6" i="10"/>
  <c r="F41" i="12" l="1"/>
  <c r="H40" i="12"/>
  <c r="F40" i="12"/>
  <c r="H39" i="12"/>
  <c r="F39" i="12"/>
  <c r="H38" i="12"/>
  <c r="F38" i="12"/>
  <c r="H37" i="12"/>
  <c r="F37" i="12"/>
  <c r="H36" i="12"/>
  <c r="F36" i="12"/>
  <c r="H35" i="12"/>
  <c r="F35" i="12"/>
  <c r="H34" i="12"/>
  <c r="F34" i="12"/>
  <c r="H33" i="12"/>
  <c r="F33" i="12"/>
  <c r="H32" i="12"/>
  <c r="F32" i="12"/>
  <c r="H31" i="12"/>
  <c r="F31" i="12"/>
  <c r="H30" i="12"/>
  <c r="F30" i="12"/>
  <c r="H29" i="12"/>
  <c r="F29" i="12"/>
  <c r="K82" i="10" l="1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L50" i="10" s="1"/>
  <c r="L82" i="10" l="1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F5" i="9" l="1"/>
  <c r="H12" i="12" l="1"/>
  <c r="F12" i="12"/>
  <c r="H43" i="12" l="1"/>
  <c r="F43" i="12"/>
  <c r="H26" i="12"/>
  <c r="F26" i="12"/>
  <c r="H14" i="12"/>
  <c r="F14" i="12"/>
  <c r="K6" i="10" l="1"/>
  <c r="G45" i="12" l="1"/>
  <c r="H45" i="12" s="1"/>
  <c r="K4" i="13" l="1"/>
  <c r="H44" i="12"/>
  <c r="H42" i="12"/>
  <c r="H41" i="12"/>
  <c r="F44" i="12"/>
  <c r="F42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U7" i="10" l="1"/>
  <c r="Q7" i="10"/>
  <c r="R7" i="10"/>
  <c r="O7" i="10"/>
  <c r="T7" i="10"/>
  <c r="P7" i="10"/>
  <c r="S7" i="10"/>
  <c r="K4" i="10"/>
  <c r="K9" i="10" l="1"/>
  <c r="H5" i="9"/>
  <c r="G5" i="9"/>
  <c r="E5" i="9"/>
  <c r="C5" i="9"/>
  <c r="D13" i="9"/>
  <c r="I13" i="9" s="1"/>
  <c r="D12" i="9"/>
  <c r="D11" i="9"/>
  <c r="D10" i="9"/>
  <c r="D9" i="9"/>
  <c r="D8" i="9"/>
  <c r="D7" i="9"/>
  <c r="D6" i="9"/>
  <c r="I7" i="9" l="1"/>
  <c r="L25" i="10"/>
  <c r="K7" i="9"/>
  <c r="I11" i="9"/>
  <c r="L29" i="10"/>
  <c r="K11" i="9"/>
  <c r="I8" i="9"/>
  <c r="L26" i="10"/>
  <c r="K8" i="9"/>
  <c r="I12" i="9"/>
  <c r="L30" i="10"/>
  <c r="K12" i="9"/>
  <c r="I9" i="9"/>
  <c r="L27" i="10"/>
  <c r="K9" i="9"/>
  <c r="L31" i="10"/>
  <c r="K13" i="9"/>
  <c r="I6" i="9"/>
  <c r="L24" i="10"/>
  <c r="K6" i="9"/>
  <c r="I10" i="9"/>
  <c r="L28" i="10"/>
  <c r="K10" i="9"/>
  <c r="M5" i="9"/>
  <c r="L5" i="9"/>
  <c r="D5" i="9"/>
  <c r="L6" i="10" s="1"/>
  <c r="I5" i="9" l="1"/>
  <c r="L32" i="10"/>
  <c r="L7" i="10"/>
  <c r="L5" i="10"/>
  <c r="L4" i="10"/>
  <c r="K5" i="9"/>
</calcChain>
</file>

<file path=xl/sharedStrings.xml><?xml version="1.0" encoding="utf-8"?>
<sst xmlns="http://schemas.openxmlformats.org/spreadsheetml/2006/main" count="263" uniqueCount="190">
  <si>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</si>
  <si>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</si>
  <si>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</si>
  <si>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</si>
  <si>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</si>
  <si>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</si>
  <si>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</si>
  <si>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</si>
  <si>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</si>
  <si>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</si>
  <si>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</si>
  <si>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</si>
  <si>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</si>
  <si>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</si>
  <si>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</si>
  <si>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</si>
  <si>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</si>
  <si>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</si>
  <si>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</si>
  <si>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</si>
  <si>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</si>
  <si>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</si>
  <si>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</si>
  <si>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</si>
  <si>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</si>
  <si>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</si>
  <si>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</si>
  <si>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</si>
  <si>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</si>
  <si>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</si>
  <si>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</si>
  <si>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</si>
  <si>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</si>
  <si>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</si>
  <si>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</si>
  <si>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</si>
  <si>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</si>
  <si>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</si>
  <si>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</si>
  <si>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</si>
  <si>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</si>
  <si>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</si>
  <si>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</si>
  <si>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</si>
  <si>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</si>
  <si>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</si>
  <si>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</si>
  <si>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</si>
  <si>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</si>
  <si>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</si>
  <si>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</si>
  <si>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</si>
  <si>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</si>
  <si>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</si>
  <si>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</si>
  <si>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</si>
  <si>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</si>
  <si>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</si>
  <si>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</si>
  <si>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</si>
  <si>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</si>
  <si>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</si>
  <si>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</si>
  <si>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</si>
  <si>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</si>
  <si>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</si>
  <si>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</si>
  <si>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</si>
  <si>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</si>
  <si>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</si>
  <si>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</si>
  <si>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</si>
  <si>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</si>
  <si>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</si>
  <si>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</si>
  <si>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</si>
  <si>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</si>
  <si>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</si>
  <si>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</si>
  <si>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</si>
  <si>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</si>
  <si>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</si>
  <si>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</si>
  <si>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</si>
  <si>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</si>
  <si>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</si>
  <si>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</si>
  <si>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</si>
  <si>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</si>
  <si>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</si>
  <si>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</si>
  <si>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</si>
  <si>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</si>
  <si>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</si>
  <si>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</si>
  <si>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</si>
  <si>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</si>
  <si>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</si>
  <si>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</si>
  <si>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</si>
  <si>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</si>
  <si>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</si>
  <si>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</si>
  <si>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</si>
  <si>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</si>
  <si>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</si>
  <si>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</si>
  <si>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</si>
  <si>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</si>
  <si>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</si>
  <si>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</si>
  <si>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</si>
  <si>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</si>
  <si>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</si>
  <si>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</si>
  <si>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</si>
  <si>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</si>
  <si>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</si>
  <si>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</si>
  <si>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</si>
  <si>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</si>
  <si>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</si>
  <si>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</si>
  <si>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</si>
  <si>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</si>
  <si>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</si>
  <si>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</si>
  <si>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</si>
  <si>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</si>
  <si>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</si>
  <si>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</si>
  <si>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</si>
  <si>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</si>
  <si>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</si>
  <si>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</si>
  <si>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</si>
  <si>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</si>
  <si>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</si>
  <si>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</si>
  <si>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</si>
  <si>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</si>
  <si>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</si>
  <si>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</si>
  <si>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</si>
  <si>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</si>
  <si>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</si>
  <si>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</si>
  <si>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</si>
  <si>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</si>
  <si>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</si>
  <si>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</si>
  <si>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</si>
  <si>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</si>
  <si>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２-３．要介護・要支援認定者数（市町村別）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9">
      <t>シチョウソン</t>
    </rPh>
    <rPh sb="19" eb="20">
      <t>ベツ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</si>
  <si>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</si>
  <si>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</si>
  <si>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</si>
  <si>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須恵町</t>
    <rPh sb="0" eb="3">
      <t>スエマチ</t>
    </rPh>
    <phoneticPr fontId="2"/>
  </si>
  <si>
    <t>新宮町</t>
    <rPh sb="0" eb="3">
      <t>シングウマチ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</si>
  <si>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</si>
  <si>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</si>
  <si>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</si>
  <si>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</si>
  <si>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2">
      <t>オンガ</t>
    </rPh>
    <rPh sb="2" eb="3">
      <t>マチ</t>
    </rPh>
    <phoneticPr fontId="2"/>
  </si>
  <si>
    <t>宮若市</t>
    <rPh sb="0" eb="3">
      <t>ミヤワカシ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</si>
  <si>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</si>
  <si>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</si>
  <si>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</si>
  <si>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東峰村</t>
    <rPh sb="0" eb="3">
      <t>トウホウムラ</t>
    </rPh>
    <phoneticPr fontId="2"/>
  </si>
  <si>
    <t>うきは市</t>
    <rPh sb="3" eb="4">
      <t>シ</t>
    </rPh>
    <phoneticPr fontId="2"/>
  </si>
  <si>
    <t>大刀洗町</t>
    <rPh sb="0" eb="4">
      <t>タチアライマチ</t>
    </rPh>
    <phoneticPr fontId="2"/>
  </si>
  <si>
    <t>柳川市</t>
    <rPh sb="0" eb="3">
      <t>ヤナガワシ</t>
    </rPh>
    <phoneticPr fontId="2"/>
  </si>
  <si>
    <t>大木町</t>
    <rPh sb="0" eb="2">
      <t>オオキ</t>
    </rPh>
    <rPh sb="2" eb="3">
      <t>マチ</t>
    </rPh>
    <phoneticPr fontId="2"/>
  </si>
  <si>
    <t>広川町</t>
    <rPh sb="0" eb="2">
      <t>ヒロカワ</t>
    </rPh>
    <rPh sb="2" eb="3">
      <t>マチ</t>
    </rPh>
    <phoneticPr fontId="2"/>
  </si>
  <si>
    <t>田川市</t>
    <rPh sb="0" eb="2">
      <t>タガワ</t>
    </rPh>
    <rPh sb="2" eb="3">
      <t>シ</t>
    </rPh>
    <phoneticPr fontId="2"/>
  </si>
  <si>
    <t>桂川町</t>
    <rPh sb="0" eb="3">
      <t>ケイセンマチ</t>
    </rPh>
    <phoneticPr fontId="2"/>
  </si>
  <si>
    <t>香春町</t>
    <rPh sb="0" eb="3">
      <t>カワラマチ</t>
    </rPh>
    <phoneticPr fontId="2"/>
  </si>
  <si>
    <t>添田町</t>
    <rPh sb="0" eb="3">
      <t>ソエダマチ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</si>
  <si>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</si>
  <si>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</si>
  <si>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大任町</t>
    <rPh sb="0" eb="3">
      <t>オオトウマチ</t>
    </rPh>
    <phoneticPr fontId="2"/>
  </si>
  <si>
    <t>福智町</t>
    <rPh sb="0" eb="3">
      <t>フクチマチ</t>
    </rPh>
    <phoneticPr fontId="2"/>
  </si>
  <si>
    <t>赤村</t>
    <rPh sb="0" eb="2">
      <t>アカムラ</t>
    </rPh>
    <phoneticPr fontId="2"/>
  </si>
  <si>
    <t>豊前市</t>
    <rPh sb="0" eb="3">
      <t>ブゼンシ</t>
    </rPh>
    <phoneticPr fontId="2"/>
  </si>
  <si>
    <t>吉富町</t>
    <rPh sb="0" eb="3">
      <t>ヨシトミマチ</t>
    </rPh>
    <phoneticPr fontId="2"/>
  </si>
  <si>
    <t>上毛町</t>
    <rPh sb="0" eb="2">
      <t>コウゲ</t>
    </rPh>
    <rPh sb="2" eb="3">
      <t>マチ</t>
    </rPh>
    <phoneticPr fontId="2"/>
  </si>
  <si>
    <t>築上町</t>
    <rPh sb="0" eb="3">
      <t>チクジョウマチ</t>
    </rPh>
    <phoneticPr fontId="2"/>
  </si>
  <si>
    <t>65歳以上人口</t>
    <rPh sb="2" eb="5">
      <t>サイイジョウ</t>
    </rPh>
    <rPh sb="5" eb="7">
      <t>ジンコウ</t>
    </rPh>
    <phoneticPr fontId="2"/>
  </si>
  <si>
    <t>後期計</t>
    <rPh sb="0" eb="2">
      <t>コウキ</t>
    </rPh>
    <rPh sb="2" eb="3">
      <t>ケイ</t>
    </rPh>
    <phoneticPr fontId="2"/>
  </si>
  <si>
    <t>注）端数処理の関係で、内訳の合計が合わない場合があります。</t>
    <rPh sb="0" eb="1">
      <t>チュウ</t>
    </rPh>
    <rPh sb="2" eb="4">
      <t>ハスウ</t>
    </rPh>
    <rPh sb="4" eb="6">
      <t>ショリ</t>
    </rPh>
    <rPh sb="7" eb="9">
      <t>カンケイ</t>
    </rPh>
    <rPh sb="11" eb="13">
      <t>ウチワケ</t>
    </rPh>
    <rPh sb="14" eb="16">
      <t>ゴウケイ</t>
    </rPh>
    <rPh sb="17" eb="18">
      <t>ア</t>
    </rPh>
    <rPh sb="21" eb="23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</si>
</sst>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);[Red]\(#,##0\)"/>
    <numFmt numFmtId="178" formatCode="#,##0_ "/>
    <numFmt numFmtId="179" formatCode="0_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  <font>
      <b/>
      <sz val="12"/>
      <name val="HGS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61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38" fontId="15" fillId="0" borderId="25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38" fontId="15" fillId="0" borderId="40" xfId="1" applyFont="1" applyFill="1" applyBorder="1" applyAlignment="1">
      <alignment vertical="center"/>
    </xf>
    <xf numFmtId="38" fontId="15" fillId="0" borderId="91" xfId="1" applyFont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176" fontId="15" fillId="0" borderId="21" xfId="2" applyNumberFormat="1" applyFont="1" applyFill="1" applyBorder="1" applyAlignment="1">
      <alignment vertical="center"/>
    </xf>
    <xf numFmtId="176" fontId="15" fillId="0" borderId="21" xfId="2" applyNumberFormat="1" applyFont="1" applyBorder="1" applyAlignment="1">
      <alignment vertical="center"/>
    </xf>
    <xf numFmtId="176" fontId="15" fillId="0" borderId="31" xfId="2" applyNumberFormat="1" applyFont="1" applyBorder="1" applyAlignment="1">
      <alignment vertical="center"/>
    </xf>
    <xf numFmtId="176" fontId="15" fillId="0" borderId="90" xfId="2" applyNumberFormat="1" applyFont="1" applyBorder="1" applyAlignment="1">
      <alignment vertical="center"/>
    </xf>
    <xf numFmtId="49" fontId="18" fillId="0" borderId="0" xfId="1" applyNumberFormat="1" applyFont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24327</c:v>
                </c:pt>
                <c:pt idx="1">
                  <c:v>14780</c:v>
                </c:pt>
                <c:pt idx="2">
                  <c:v>9260</c:v>
                </c:pt>
                <c:pt idx="3">
                  <c:v>5216</c:v>
                </c:pt>
                <c:pt idx="4">
                  <c:v>7142</c:v>
                </c:pt>
                <c:pt idx="5">
                  <c:v>15248</c:v>
                </c:pt>
                <c:pt idx="6">
                  <c:v>24415</c:v>
                </c:pt>
                <c:pt idx="7">
                  <c:v>9549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F2-4DCF-B781-F0542DCC5AC3}"/>
            </c:ext>
          </c:extLst>
        </c:ser>
        <c:ser>
          <c:idx val="3"/>
          <c:order val="1"/>
          <c:tx>
            <c:strRef>
              <c:f>人口統計!$F$4</c:f>
              <c:strCache>
                <c:ptCount val="1"/>
                <c:pt idx="0">
                  <c:v>75歳～84歳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14959</c:v>
                </c:pt>
                <c:pt idx="1">
                  <c:v>10536</c:v>
                </c:pt>
                <c:pt idx="2">
                  <c:v>5798</c:v>
                </c:pt>
                <c:pt idx="3">
                  <c:v>3048</c:v>
                </c:pt>
                <c:pt idx="4">
                  <c:v>4540</c:v>
                </c:pt>
                <c:pt idx="5">
                  <c:v>10453</c:v>
                </c:pt>
                <c:pt idx="6">
                  <c:v>15540</c:v>
                </c:pt>
                <c:pt idx="7">
                  <c:v>6939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F2-4DCF-B781-F0542DCC5AC3}"/>
            </c:ext>
          </c:extLst>
        </c:ser>
        <c:ser>
          <c:idx val="4"/>
          <c:order val="2"/>
          <c:tx>
            <c:strRef>
              <c:f>人口統計!$G$4</c:f>
              <c:strCache>
                <c:ptCount val="1"/>
                <c:pt idx="0">
                  <c:v>85歳以上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6887</c:v>
                </c:pt>
                <c:pt idx="1">
                  <c:v>5463</c:v>
                </c:pt>
                <c:pt idx="2">
                  <c:v>3565</c:v>
                </c:pt>
                <c:pt idx="3">
                  <c:v>1767</c:v>
                </c:pt>
                <c:pt idx="4">
                  <c:v>2859</c:v>
                </c:pt>
                <c:pt idx="5">
                  <c:v>5885</c:v>
                </c:pt>
                <c:pt idx="6">
                  <c:v>9379</c:v>
                </c:pt>
                <c:pt idx="7">
                  <c:v>3966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F2-4DCF-B781-F0542DCC5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2511840"/>
        <c:axId val="399132352"/>
      </c:barChart>
      <c:barChart>
        <c:barDir val="col"/>
        <c:grouping val="stacked"/>
        <c:varyColors val="0"/>
        <c:ser>
          <c:idx val="0"/>
          <c:order val="4"/>
          <c:tx>
            <c:strRef>
              <c:f>人口統計!$K$4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人口統計!$K$6:$K$13</c:f>
            </c:numRef>
          </c:val>
          <c:extLst>
            <c:ext xmlns:c16="http://schemas.microsoft.com/office/drawing/2014/chart" uri="{C3380CC4-5D6E-409C-BE32-E72D297353CC}">
              <c16:uniqueId val="{00000003-F8F2-4DCF-B781-F0542DCC5AC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22511840"/>
        <c:axId val="399132352"/>
      </c:barChart>
      <c:lineChart>
        <c:grouping val="standard"/>
        <c:varyColors val="0"/>
        <c:ser>
          <c:idx val="1"/>
          <c:order val="3"/>
          <c:tx>
            <c:strRef>
              <c:f>人口統計!$I$3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F2-4DCF-B781-F0542DCC5AC3}"/>
                </c:ext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F2-4DCF-B781-F0542DCC5AC3}"/>
                </c:ext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F2-4DCF-B781-F0542DCC5AC3}"/>
                </c:ext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F2-4DCF-B781-F0542DCC5AC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人口統計!$I$6:$I$13</c:f>
              <c:numCache>
                <c:formatCode>0.0%</c:formatCode>
                <c:ptCount val="8"/>
                <c:pt idx="0">
                  <c:v>0.246256</c:v>
                </c:pt>
                <c:pt idx="1">
                  <c:v>0.33406414500461279</c:v>
                </c:pt>
                <c:pt idx="2">
                  <c:v>0.37591086171050242</c:v>
                </c:pt>
                <c:pt idx="3">
                  <c:v>0.31227818940290142</c:v>
                </c:pt>
                <c:pt idx="4">
                  <c:v>0.32755164102448586</c:v>
                </c:pt>
                <c:pt idx="5">
                  <c:v>0.32501569204490499</c:v>
                </c:pt>
                <c:pt idx="6">
                  <c:v>0.3695486074697748</c:v>
                </c:pt>
                <c:pt idx="7">
                  <c:v>0.36203051435449041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8F2-4DCF-B781-F0542DCC5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28824"/>
        <c:axId val="399130392"/>
      </c:lineChart>
      <c:catAx>
        <c:axId val="322511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99132352"/>
        <c:crosses val="autoZero"/>
        <c:auto val="1"/>
        <c:lblAlgn val="ctr"/>
        <c:lblOffset val="100"/>
        <c:noMultiLvlLbl val="0"/>
      </c:catAx>
      <c:valAx>
        <c:axId val="39913235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22511840"/>
        <c:crosses val="autoZero"/>
        <c:crossBetween val="between"/>
      </c:valAx>
      <c:valAx>
        <c:axId val="39913039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99128824"/>
        <c:crosses val="max"/>
        <c:crossBetween val="between"/>
      </c:valAx>
      <c:catAx>
        <c:axId val="399128824"/>
        <c:scaling>
          <c:orientation val="minMax"/>
        </c:scaling>
        <c:delete val="1"/>
        <c:axPos val="b"/>
        <c:majorTickMark val="out"/>
        <c:minorTickMark val="none"/>
        <c:tickLblPos val="nextTo"/>
        <c:crossAx val="39913039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CC7-45BC-9096-3D51479F2DDB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CC7-45BC-9096-3D51479F2D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3646</c:v>
                </c:pt>
                <c:pt idx="1">
                  <c:v>2696</c:v>
                </c:pt>
                <c:pt idx="2">
                  <c:v>367</c:v>
                </c:pt>
                <c:pt idx="3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C7-45BC-9096-3D51479F2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E425-41C2-A597-4BCB1642E59A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E425-41C2-A597-4BCB1642E5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1049821.26</c:v>
                </c:pt>
                <c:pt idx="1">
                  <c:v>850590.48999999976</c:v>
                </c:pt>
                <c:pt idx="2">
                  <c:v>143758.02000000005</c:v>
                </c:pt>
                <c:pt idx="3">
                  <c:v>38405.68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25-41C2-A597-4BCB1642E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24731.439999999999</c:v>
                </c:pt>
                <c:pt idx="1">
                  <c:v>980</c:v>
                </c:pt>
                <c:pt idx="2">
                  <c:v>18267.589999999997</c:v>
                </c:pt>
                <c:pt idx="3">
                  <c:v>217.38</c:v>
                </c:pt>
                <c:pt idx="4">
                  <c:v>137071.74000000002</c:v>
                </c:pt>
                <c:pt idx="5">
                  <c:v>6969.6800000000012</c:v>
                </c:pt>
                <c:pt idx="6">
                  <c:v>530431.63000000012</c:v>
                </c:pt>
                <c:pt idx="7">
                  <c:v>9048.4400000000023</c:v>
                </c:pt>
                <c:pt idx="8">
                  <c:v>5965.24</c:v>
                </c:pt>
                <c:pt idx="9">
                  <c:v>25731.249999999996</c:v>
                </c:pt>
                <c:pt idx="10">
                  <c:v>14769.460000000003</c:v>
                </c:pt>
                <c:pt idx="11">
                  <c:v>122389.9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F9-40E0-AD99-4B02F32E4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3504"/>
        <c:axId val="39955232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157</c:v>
                </c:pt>
                <c:pt idx="1">
                  <c:v>6</c:v>
                </c:pt>
                <c:pt idx="2">
                  <c:v>124</c:v>
                </c:pt>
                <c:pt idx="3">
                  <c:v>5</c:v>
                </c:pt>
                <c:pt idx="4">
                  <c:v>627</c:v>
                </c:pt>
                <c:pt idx="5">
                  <c:v>102</c:v>
                </c:pt>
                <c:pt idx="6">
                  <c:v>1880</c:v>
                </c:pt>
                <c:pt idx="7">
                  <c:v>37</c:v>
                </c:pt>
                <c:pt idx="8">
                  <c:v>26</c:v>
                </c:pt>
                <c:pt idx="9">
                  <c:v>85</c:v>
                </c:pt>
                <c:pt idx="10">
                  <c:v>55</c:v>
                </c:pt>
                <c:pt idx="11">
                  <c:v>1012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9-40E0-AD99-4B02F32E4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51544"/>
        <c:axId val="399551936"/>
      </c:lineChart>
      <c:catAx>
        <c:axId val="399551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51936"/>
        <c:crosses val="autoZero"/>
        <c:auto val="1"/>
        <c:lblAlgn val="ctr"/>
        <c:lblOffset val="100"/>
        <c:noMultiLvlLbl val="0"/>
      </c:catAx>
      <c:valAx>
        <c:axId val="39955193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99551544"/>
        <c:crosses val="autoZero"/>
        <c:crossBetween val="between"/>
      </c:valAx>
      <c:valAx>
        <c:axId val="39955232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3504"/>
        <c:crosses val="max"/>
        <c:crossBetween val="between"/>
      </c:valAx>
      <c:catAx>
        <c:axId val="399553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5232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18133.524337646333</c:v>
                </c:pt>
                <c:pt idx="1">
                  <c:v>28495.610412926406</c:v>
                </c:pt>
                <c:pt idx="2">
                  <c:v>91586.252396166135</c:v>
                </c:pt>
                <c:pt idx="3">
                  <c:v>115377.84536082475</c:v>
                </c:pt>
                <c:pt idx="4">
                  <c:v>154077.00413223141</c:v>
                </c:pt>
                <c:pt idx="5">
                  <c:v>185581.19891008173</c:v>
                </c:pt>
                <c:pt idx="6">
                  <c:v>209866.56994818652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23-48ED-9499-610063AF9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126472"/>
        <c:axId val="399133920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3246</c:v>
                </c:pt>
                <c:pt idx="1">
                  <c:v>3342</c:v>
                </c:pt>
                <c:pt idx="2">
                  <c:v>6260</c:v>
                </c:pt>
                <c:pt idx="3">
                  <c:v>3880</c:v>
                </c:pt>
                <c:pt idx="4">
                  <c:v>2420</c:v>
                </c:pt>
                <c:pt idx="5">
                  <c:v>2202</c:v>
                </c:pt>
                <c:pt idx="6">
                  <c:v>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23-48ED-9499-610063AF9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31568"/>
        <c:axId val="399127256"/>
      </c:lineChart>
      <c:catAx>
        <c:axId val="39913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9127256"/>
        <c:crosses val="autoZero"/>
        <c:auto val="1"/>
        <c:lblAlgn val="ctr"/>
        <c:lblOffset val="100"/>
        <c:noMultiLvlLbl val="0"/>
      </c:catAx>
      <c:valAx>
        <c:axId val="3991272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131568"/>
        <c:crosses val="autoZero"/>
        <c:crossBetween val="between"/>
      </c:valAx>
      <c:valAx>
        <c:axId val="399133920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99126472"/>
        <c:crosses val="max"/>
        <c:crossBetween val="between"/>
      </c:valAx>
      <c:catAx>
        <c:axId val="399126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13392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50320</c:v>
                </c:pt>
                <c:pt idx="1">
                  <c:v>105310</c:v>
                </c:pt>
                <c:pt idx="2">
                  <c:v>167650</c:v>
                </c:pt>
                <c:pt idx="3">
                  <c:v>197050</c:v>
                </c:pt>
                <c:pt idx="4">
                  <c:v>270480</c:v>
                </c:pt>
                <c:pt idx="5">
                  <c:v>309380</c:v>
                </c:pt>
                <c:pt idx="6">
                  <c:v>362170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54-4BF0-811E-1E0E1BF43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471352"/>
        <c:axId val="400465864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18133.524337646333</c:v>
                </c:pt>
                <c:pt idx="1">
                  <c:v>28495.610412926406</c:v>
                </c:pt>
                <c:pt idx="2">
                  <c:v>91586.252396166135</c:v>
                </c:pt>
                <c:pt idx="3">
                  <c:v>115377.84536082475</c:v>
                </c:pt>
                <c:pt idx="4">
                  <c:v>154077.00413223141</c:v>
                </c:pt>
                <c:pt idx="5">
                  <c:v>185581.19891008173</c:v>
                </c:pt>
                <c:pt idx="6">
                  <c:v>209866.56994818652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54-4BF0-811E-1E0E1BF43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0468216"/>
        <c:axId val="400470960"/>
      </c:barChart>
      <c:catAx>
        <c:axId val="400471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0465864"/>
        <c:crosses val="autoZero"/>
        <c:auto val="1"/>
        <c:lblAlgn val="ctr"/>
        <c:lblOffset val="100"/>
        <c:noMultiLvlLbl val="0"/>
      </c:catAx>
      <c:valAx>
        <c:axId val="40046586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00471352"/>
        <c:crosses val="autoZero"/>
        <c:crossBetween val="between"/>
      </c:valAx>
      <c:valAx>
        <c:axId val="400470960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400468216"/>
        <c:crosses val="max"/>
        <c:crossBetween val="between"/>
      </c:valAx>
      <c:catAx>
        <c:axId val="400468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0470960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4CB-4342-8A4C-590381A98D61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4CB-4342-8A4C-590381A98D61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4CB-4342-8A4C-590381A98D61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'認定者数（2-1.2.3）'!$D$4:$J$4</c:f>
              <c:numCache>
                <c:formatCode>#,##0_);[Red]\(#,##0\)</c:formatCode>
                <c:ptCount val="7"/>
                <c:pt idx="0">
                  <c:v>7216</c:v>
                </c:pt>
                <c:pt idx="1">
                  <c:v>5455</c:v>
                </c:pt>
                <c:pt idx="2">
                  <c:v>8875</c:v>
                </c:pt>
                <c:pt idx="3">
                  <c:v>5436</c:v>
                </c:pt>
                <c:pt idx="4">
                  <c:v>4523</c:v>
                </c:pt>
                <c:pt idx="5">
                  <c:v>5526</c:v>
                </c:pt>
                <c:pt idx="6">
                  <c:v>2981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CB-4342-8A4C-590381A98D6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D94D-46CF-AB08-CEBD621A0D4B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D94D-46CF-AB08-CEBD621A0D4B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D94D-46CF-AB08-CEBD621A0D4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'認定者数（2-1.2.3）'!$D$5:$J$5</c:f>
              <c:numCache>
                <c:formatCode>#,##0_);[Red]\(#,##0\)</c:formatCode>
                <c:ptCount val="7"/>
                <c:pt idx="0">
                  <c:v>967</c:v>
                </c:pt>
                <c:pt idx="1">
                  <c:v>807</c:v>
                </c:pt>
                <c:pt idx="2">
                  <c:v>843</c:v>
                </c:pt>
                <c:pt idx="3">
                  <c:v>650</c:v>
                </c:pt>
                <c:pt idx="4">
                  <c:v>511</c:v>
                </c:pt>
                <c:pt idx="5">
                  <c:v>562</c:v>
                </c:pt>
                <c:pt idx="6">
                  <c:v>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4D-46CF-AB08-CEBD621A0D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9FE-4F0B-B609-FAA0244DBCE2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9FE-4F0B-B609-FAA0244DBCE2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9FE-4F0B-B609-FAA0244DBCE2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'認定者数（2-1.2.3）'!$O$5:$U$5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'認定者数（2-1.2.3）'!$O$6:$U$6</c:f>
              <c:numCache>
                <c:formatCode>#,##0_);[Red]\(#,##0\)</c:formatCode>
                <c:ptCount val="7"/>
                <c:pt idx="0">
                  <c:v>6249</c:v>
                </c:pt>
                <c:pt idx="1">
                  <c:v>4648</c:v>
                </c:pt>
                <c:pt idx="2">
                  <c:v>8032</c:v>
                </c:pt>
                <c:pt idx="3">
                  <c:v>4786</c:v>
                </c:pt>
                <c:pt idx="4">
                  <c:v>4012</c:v>
                </c:pt>
                <c:pt idx="5">
                  <c:v>4964</c:v>
                </c:pt>
                <c:pt idx="6">
                  <c:v>2653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FE-4F0B-B609-FAA0244DBC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'認定者数（2-1.2.3）'!$D$23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'認定者数（2-1.2.3）'!$D$24:$D$31</c:f>
              <c:numCache>
                <c:formatCode>#,##0_);[Red]\(#,##0\)</c:formatCode>
                <c:ptCount val="8"/>
                <c:pt idx="0">
                  <c:v>1203</c:v>
                </c:pt>
                <c:pt idx="1">
                  <c:v>1183</c:v>
                </c:pt>
                <c:pt idx="2">
                  <c:v>791</c:v>
                </c:pt>
                <c:pt idx="3">
                  <c:v>205</c:v>
                </c:pt>
                <c:pt idx="4">
                  <c:v>317</c:v>
                </c:pt>
                <c:pt idx="5">
                  <c:v>755</c:v>
                </c:pt>
                <c:pt idx="6">
                  <c:v>2267</c:v>
                </c:pt>
                <c:pt idx="7">
                  <c:v>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64-4165-BE92-B305DCC1556B}"/>
            </c:ext>
          </c:extLst>
        </c:ser>
        <c:ser>
          <c:idx val="1"/>
          <c:order val="1"/>
          <c:tx>
            <c:strRef>
              <c:f>'認定者数（2-1.2.3）'!$E$23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'認定者数（2-1.2.3）'!$E$24:$E$31</c:f>
              <c:numCache>
                <c:formatCode>#,##0_);[Red]\(#,##0\)</c:formatCode>
                <c:ptCount val="8"/>
                <c:pt idx="0">
                  <c:v>1043</c:v>
                </c:pt>
                <c:pt idx="1">
                  <c:v>1012</c:v>
                </c:pt>
                <c:pt idx="2">
                  <c:v>398</c:v>
                </c:pt>
                <c:pt idx="3">
                  <c:v>166</c:v>
                </c:pt>
                <c:pt idx="4">
                  <c:v>263</c:v>
                </c:pt>
                <c:pt idx="5">
                  <c:v>732</c:v>
                </c:pt>
                <c:pt idx="6">
                  <c:v>1449</c:v>
                </c:pt>
                <c:pt idx="7">
                  <c:v>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64-4165-BE92-B305DCC1556B}"/>
            </c:ext>
          </c:extLst>
        </c:ser>
        <c:ser>
          <c:idx val="2"/>
          <c:order val="2"/>
          <c:tx>
            <c:strRef>
              <c:f>'認定者数（2-1.2.3）'!$F$23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'認定者数（2-1.2.3）'!$F$24:$F$31</c:f>
              <c:numCache>
                <c:formatCode>#,##0_);[Red]\(#,##0\)</c:formatCode>
                <c:ptCount val="8"/>
                <c:pt idx="0">
                  <c:v>1411</c:v>
                </c:pt>
                <c:pt idx="1">
                  <c:v>1125</c:v>
                </c:pt>
                <c:pt idx="2">
                  <c:v>870</c:v>
                </c:pt>
                <c:pt idx="3">
                  <c:v>354</c:v>
                </c:pt>
                <c:pt idx="4">
                  <c:v>505</c:v>
                </c:pt>
                <c:pt idx="5">
                  <c:v>1428</c:v>
                </c:pt>
                <c:pt idx="6">
                  <c:v>2310</c:v>
                </c:pt>
                <c:pt idx="7">
                  <c:v>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64-4165-BE92-B305DCC1556B}"/>
            </c:ext>
          </c:extLst>
        </c:ser>
        <c:ser>
          <c:idx val="3"/>
          <c:order val="3"/>
          <c:tx>
            <c:strRef>
              <c:f>'認定者数（2-1.2.3）'!$G$23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'認定者数（2-1.2.3）'!$G$24:$G$31</c:f>
              <c:numCache>
                <c:formatCode>#,##0_);[Red]\(#,##0\)</c:formatCode>
                <c:ptCount val="8"/>
                <c:pt idx="0">
                  <c:v>894</c:v>
                </c:pt>
                <c:pt idx="1">
                  <c:v>763</c:v>
                </c:pt>
                <c:pt idx="2">
                  <c:v>477</c:v>
                </c:pt>
                <c:pt idx="3">
                  <c:v>241</c:v>
                </c:pt>
                <c:pt idx="4">
                  <c:v>332</c:v>
                </c:pt>
                <c:pt idx="5">
                  <c:v>766</c:v>
                </c:pt>
                <c:pt idx="6">
                  <c:v>1496</c:v>
                </c:pt>
                <c:pt idx="7">
                  <c:v>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64-4165-BE92-B305DCC1556B}"/>
            </c:ext>
          </c:extLst>
        </c:ser>
        <c:ser>
          <c:idx val="4"/>
          <c:order val="4"/>
          <c:tx>
            <c:strRef>
              <c:f>'認定者数（2-1.2.3）'!$H$23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'認定者数（2-1.2.3）'!$H$24:$H$31</c:f>
              <c:numCache>
                <c:formatCode>#,##0_);[Red]\(#,##0\)</c:formatCode>
                <c:ptCount val="8"/>
                <c:pt idx="0">
                  <c:v>728</c:v>
                </c:pt>
                <c:pt idx="1">
                  <c:v>607</c:v>
                </c:pt>
                <c:pt idx="2">
                  <c:v>428</c:v>
                </c:pt>
                <c:pt idx="3">
                  <c:v>211</c:v>
                </c:pt>
                <c:pt idx="4">
                  <c:v>280</c:v>
                </c:pt>
                <c:pt idx="5">
                  <c:v>634</c:v>
                </c:pt>
                <c:pt idx="6">
                  <c:v>1237</c:v>
                </c:pt>
                <c:pt idx="7">
                  <c:v>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64-4165-BE92-B305DCC1556B}"/>
            </c:ext>
          </c:extLst>
        </c:ser>
        <c:ser>
          <c:idx val="5"/>
          <c:order val="5"/>
          <c:tx>
            <c:strRef>
              <c:f>'認定者数（2-1.2.3）'!$I$23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'認定者数（2-1.2.3）'!$I$24:$I$31</c:f>
              <c:numCache>
                <c:formatCode>#,##0_);[Red]\(#,##0\)</c:formatCode>
                <c:ptCount val="8"/>
                <c:pt idx="0">
                  <c:v>919</c:v>
                </c:pt>
                <c:pt idx="1">
                  <c:v>670</c:v>
                </c:pt>
                <c:pt idx="2">
                  <c:v>499</c:v>
                </c:pt>
                <c:pt idx="3">
                  <c:v>210</c:v>
                </c:pt>
                <c:pt idx="4">
                  <c:v>403</c:v>
                </c:pt>
                <c:pt idx="5">
                  <c:v>781</c:v>
                </c:pt>
                <c:pt idx="6">
                  <c:v>1465</c:v>
                </c:pt>
                <c:pt idx="7">
                  <c:v>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64-4165-BE92-B305DCC1556B}"/>
            </c:ext>
          </c:extLst>
        </c:ser>
        <c:ser>
          <c:idx val="6"/>
          <c:order val="6"/>
          <c:tx>
            <c:strRef>
              <c:f>'認定者数（2-1.2.3）'!$J$23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'認定者数（2-1.2.3）'!$J$24:$J$31</c:f>
              <c:numCache>
                <c:formatCode>#,##0_);[Red]\(#,##0\)</c:formatCode>
                <c:ptCount val="8"/>
                <c:pt idx="0">
                  <c:v>539</c:v>
                </c:pt>
                <c:pt idx="1">
                  <c:v>394</c:v>
                </c:pt>
                <c:pt idx="2">
                  <c:v>294</c:v>
                </c:pt>
                <c:pt idx="3">
                  <c:v>100</c:v>
                </c:pt>
                <c:pt idx="4">
                  <c:v>190</c:v>
                </c:pt>
                <c:pt idx="5">
                  <c:v>433</c:v>
                </c:pt>
                <c:pt idx="6">
                  <c:v>704</c:v>
                </c:pt>
                <c:pt idx="7">
                  <c:v>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64-4165-BE92-B305DCC15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133528"/>
        <c:axId val="399128040"/>
      </c:barChart>
      <c:lineChart>
        <c:grouping val="standard"/>
        <c:varyColors val="0"/>
        <c:ser>
          <c:idx val="7"/>
          <c:order val="7"/>
          <c:tx>
            <c:strRef>
              <c:f>'認定者数（2-1.2.3）'!$L$23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'認定者数（2-1.2.3）'!$L$24:$L$31</c:f>
              <c:numCache>
                <c:formatCode>0.0%</c:formatCode>
                <c:ptCount val="8"/>
                <c:pt idx="0">
                  <c:v>0.1459077816039677</c:v>
                </c:pt>
                <c:pt idx="1">
                  <c:v>0.18694564475778941</c:v>
                </c:pt>
                <c:pt idx="2">
                  <c:v>0.20173978413789401</c:v>
                </c:pt>
                <c:pt idx="3">
                  <c:v>0.14824045459076862</c:v>
                </c:pt>
                <c:pt idx="4">
                  <c:v>0.15748573000481397</c:v>
                </c:pt>
                <c:pt idx="5">
                  <c:v>0.17504590641423415</c:v>
                </c:pt>
                <c:pt idx="6">
                  <c:v>0.22151052012810638</c:v>
                </c:pt>
                <c:pt idx="7">
                  <c:v>0.17258237997457709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764-4165-BE92-B305DCC15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31960"/>
        <c:axId val="399130784"/>
      </c:lineChart>
      <c:catAx>
        <c:axId val="399133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99128040"/>
        <c:crosses val="autoZero"/>
        <c:auto val="1"/>
        <c:lblAlgn val="ctr"/>
        <c:lblOffset val="100"/>
        <c:noMultiLvlLbl val="0"/>
      </c:catAx>
      <c:valAx>
        <c:axId val="3991280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133528"/>
        <c:crosses val="autoZero"/>
        <c:crossBetween val="between"/>
      </c:valAx>
      <c:valAx>
        <c:axId val="39913078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99131960"/>
        <c:crosses val="max"/>
        <c:crossBetween val="between"/>
      </c:valAx>
      <c:catAx>
        <c:axId val="399131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1307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0.62865074958356471</c:v>
                </c:pt>
                <c:pt idx="1">
                  <c:v>0.62310957813743695</c:v>
                </c:pt>
                <c:pt idx="2">
                  <c:v>0.57909547738693468</c:v>
                </c:pt>
                <c:pt idx="3">
                  <c:v>0.64274489261393397</c:v>
                </c:pt>
                <c:pt idx="4">
                  <c:v>0.60831062670299729</c:v>
                </c:pt>
                <c:pt idx="5">
                  <c:v>0.64965986394557829</c:v>
                </c:pt>
                <c:pt idx="6">
                  <c:v>0.63859275053304909</c:v>
                </c:pt>
                <c:pt idx="7">
                  <c:v>0.61111111111111116</c:v>
                </c:pt>
                <c:pt idx="8">
                  <c:v>0.62622765903654287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85-4E48-B3F3-1F5156B3E128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0.18967240421987785</c:v>
                </c:pt>
                <c:pt idx="1">
                  <c:v>0.20589015654019635</c:v>
                </c:pt>
                <c:pt idx="2">
                  <c:v>0.1871356783919598</c:v>
                </c:pt>
                <c:pt idx="3">
                  <c:v>0.14091147197485596</c:v>
                </c:pt>
                <c:pt idx="4">
                  <c:v>0.14645776566757493</c:v>
                </c:pt>
                <c:pt idx="5">
                  <c:v>0.11209029066171923</c:v>
                </c:pt>
                <c:pt idx="6">
                  <c:v>0.14292821606254441</c:v>
                </c:pt>
                <c:pt idx="7">
                  <c:v>0.14409030544488713</c:v>
                </c:pt>
                <c:pt idx="8">
                  <c:v>0.16097162527470391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85-4E48-B3F3-1F5156B3E128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5.9078289838978344E-2</c:v>
                </c:pt>
                <c:pt idx="1">
                  <c:v>5.7044308835234807E-2</c:v>
                </c:pt>
                <c:pt idx="2">
                  <c:v>0.10391959798994975</c:v>
                </c:pt>
                <c:pt idx="3">
                  <c:v>3.8763750654793087E-2</c:v>
                </c:pt>
                <c:pt idx="4">
                  <c:v>0.10865122615803814</c:v>
                </c:pt>
                <c:pt idx="5">
                  <c:v>8.7353123067408778E-2</c:v>
                </c:pt>
                <c:pt idx="6">
                  <c:v>9.7085998578535893E-2</c:v>
                </c:pt>
                <c:pt idx="7">
                  <c:v>6.9278441788401951E-2</c:v>
                </c:pt>
                <c:pt idx="8">
                  <c:v>8.0048231198584174E-2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85-4E48-B3F3-1F5156B3E128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0.12259855635757912</c:v>
                </c:pt>
                <c:pt idx="1">
                  <c:v>0.11395595648713186</c:v>
                </c:pt>
                <c:pt idx="2">
                  <c:v>0.12984924623115579</c:v>
                </c:pt>
                <c:pt idx="3">
                  <c:v>0.17757988475641698</c:v>
                </c:pt>
                <c:pt idx="4">
                  <c:v>0.13658038147138965</c:v>
                </c:pt>
                <c:pt idx="5">
                  <c:v>0.15089672232529375</c:v>
                </c:pt>
                <c:pt idx="6">
                  <c:v>0.12139303482587065</c:v>
                </c:pt>
                <c:pt idx="7">
                  <c:v>0.17552014165559982</c:v>
                </c:pt>
                <c:pt idx="8">
                  <c:v>0.13275248449016899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85-4E48-B3F3-1F5156B3E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127648"/>
        <c:axId val="399128432"/>
      </c:barChart>
      <c:catAx>
        <c:axId val="399127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99128432"/>
        <c:crosses val="autoZero"/>
        <c:auto val="1"/>
        <c:lblAlgn val="ctr"/>
        <c:lblOffset val="100"/>
        <c:noMultiLvlLbl val="0"/>
      </c:catAx>
      <c:valAx>
        <c:axId val="39912843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9912764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0.39030310608037116</c:v>
                </c:pt>
                <c:pt idx="1">
                  <c:v>0.43656825281111544</c:v>
                </c:pt>
                <c:pt idx="2">
                  <c:v>0.35175819057928542</c:v>
                </c:pt>
                <c:pt idx="3">
                  <c:v>0.36493080906941733</c:v>
                </c:pt>
                <c:pt idx="4">
                  <c:v>0.38019397919154857</c:v>
                </c:pt>
                <c:pt idx="5">
                  <c:v>0.37719286067050029</c:v>
                </c:pt>
                <c:pt idx="6">
                  <c:v>0.40285506145475819</c:v>
                </c:pt>
                <c:pt idx="7">
                  <c:v>0.36607674683323349</c:v>
                </c:pt>
                <c:pt idx="8">
                  <c:v>0.39020569839653924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A6-4C6B-A820-E02591DED1CA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3.9706169708092071E-2</c:v>
                </c:pt>
                <c:pt idx="1">
                  <c:v>4.3532282538338032E-2</c:v>
                </c:pt>
                <c:pt idx="2">
                  <c:v>3.3984172991413666E-2</c:v>
                </c:pt>
                <c:pt idx="3">
                  <c:v>2.3664577492045494E-2</c:v>
                </c:pt>
                <c:pt idx="4">
                  <c:v>2.7698255354841751E-2</c:v>
                </c:pt>
                <c:pt idx="5">
                  <c:v>1.9871226700547171E-2</c:v>
                </c:pt>
                <c:pt idx="6">
                  <c:v>2.4236706475448278E-2</c:v>
                </c:pt>
                <c:pt idx="7">
                  <c:v>2.5803922636451E-2</c:v>
                </c:pt>
                <c:pt idx="8">
                  <c:v>2.9998857671399034E-2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A6-4C6B-A820-E02591DED1CA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0.13484175582798677</c:v>
                </c:pt>
                <c:pt idx="1">
                  <c:v>0.13647818246198901</c:v>
                </c:pt>
                <c:pt idx="2">
                  <c:v>0.22255070799754106</c:v>
                </c:pt>
                <c:pt idx="3">
                  <c:v>7.8722366409630803E-2</c:v>
                </c:pt>
                <c:pt idx="4">
                  <c:v>0.20808865813676647</c:v>
                </c:pt>
                <c:pt idx="5">
                  <c:v>0.18031802716424986</c:v>
                </c:pt>
                <c:pt idx="6">
                  <c:v>0.21847975667724004</c:v>
                </c:pt>
                <c:pt idx="7">
                  <c:v>0.12749972486858932</c:v>
                </c:pt>
                <c:pt idx="8">
                  <c:v>0.17448920497136675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A6-4C6B-A820-E02591DED1CA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0.43514896838354994</c:v>
                </c:pt>
                <c:pt idx="1">
                  <c:v>0.38342128218855748</c:v>
                </c:pt>
                <c:pt idx="2">
                  <c:v>0.39170692843175992</c:v>
                </c:pt>
                <c:pt idx="3">
                  <c:v>0.53268224702890643</c:v>
                </c:pt>
                <c:pt idx="4">
                  <c:v>0.38401910731684319</c:v>
                </c:pt>
                <c:pt idx="5">
                  <c:v>0.42261788546470269</c:v>
                </c:pt>
                <c:pt idx="6">
                  <c:v>0.3544284753925534</c:v>
                </c:pt>
                <c:pt idx="7">
                  <c:v>0.48061960566172635</c:v>
                </c:pt>
                <c:pt idx="8">
                  <c:v>0.4053062389606949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A6-4C6B-A820-E02591DED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554680"/>
        <c:axId val="399550368"/>
      </c:barChart>
      <c:catAx>
        <c:axId val="399554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99550368"/>
        <c:crosses val="autoZero"/>
        <c:auto val="1"/>
        <c:lblAlgn val="ctr"/>
        <c:lblOffset val="100"/>
        <c:noMultiLvlLbl val="0"/>
      </c:catAx>
      <c:valAx>
        <c:axId val="39955036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9955468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290171.32</c:v>
                </c:pt>
                <c:pt idx="1">
                  <c:v>17372.310000000001</c:v>
                </c:pt>
                <c:pt idx="2">
                  <c:v>98329.920000000027</c:v>
                </c:pt>
                <c:pt idx="3">
                  <c:v>17069.059999999994</c:v>
                </c:pt>
                <c:pt idx="4">
                  <c:v>51337.04</c:v>
                </c:pt>
                <c:pt idx="5">
                  <c:v>744583.5</c:v>
                </c:pt>
                <c:pt idx="6">
                  <c:v>280577.46000000002</c:v>
                </c:pt>
                <c:pt idx="7">
                  <c:v>142694.09000000005</c:v>
                </c:pt>
                <c:pt idx="8">
                  <c:v>13894.769999999997</c:v>
                </c:pt>
                <c:pt idx="9">
                  <c:v>0</c:v>
                </c:pt>
                <c:pt idx="10">
                  <c:v>115112.28999999996</c:v>
                </c:pt>
                <c:pt idx="11">
                  <c:v>233842.94000000009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BF-4197-B746-EE91C035F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5464"/>
        <c:axId val="39955507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4903</c:v>
                </c:pt>
                <c:pt idx="1">
                  <c:v>234</c:v>
                </c:pt>
                <c:pt idx="2">
                  <c:v>2000</c:v>
                </c:pt>
                <c:pt idx="3">
                  <c:v>370</c:v>
                </c:pt>
                <c:pt idx="4">
                  <c:v>3943</c:v>
                </c:pt>
                <c:pt idx="5">
                  <c:v>6505</c:v>
                </c:pt>
                <c:pt idx="6">
                  <c:v>3102</c:v>
                </c:pt>
                <c:pt idx="7">
                  <c:v>1062</c:v>
                </c:pt>
                <c:pt idx="8">
                  <c:v>170</c:v>
                </c:pt>
                <c:pt idx="9">
                  <c:v>0</c:v>
                </c:pt>
                <c:pt idx="10">
                  <c:v>8816</c:v>
                </c:pt>
                <c:pt idx="11">
                  <c:v>1095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BF-4197-B746-EE91C035F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54288"/>
        <c:axId val="399552720"/>
      </c:lineChart>
      <c:catAx>
        <c:axId val="39955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52720"/>
        <c:crosses val="autoZero"/>
        <c:auto val="1"/>
        <c:lblAlgn val="ctr"/>
        <c:lblOffset val="100"/>
        <c:noMultiLvlLbl val="0"/>
      </c:catAx>
      <c:valAx>
        <c:axId val="39955272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554288"/>
        <c:crosses val="autoZero"/>
        <c:crossBetween val="between"/>
      </c:valAx>
      <c:valAx>
        <c:axId val="39955507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5464"/>
        <c:crosses val="max"/>
        <c:crossBetween val="between"/>
      </c:valAx>
      <c:catAx>
        <c:axId val="399555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5507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2"/>
                <c:pt idx="0">
                  <c:v>0</c:v>
                </c:pt>
                <c:pt idx="1">
                  <c:v>38.42</c:v>
                </c:pt>
                <c:pt idx="2">
                  <c:v>20517.210000000003</c:v>
                </c:pt>
                <c:pt idx="3">
                  <c:v>5561.08</c:v>
                </c:pt>
                <c:pt idx="4">
                  <c:v>4490.6899999999996</c:v>
                </c:pt>
                <c:pt idx="5">
                  <c:v>0</c:v>
                </c:pt>
                <c:pt idx="6">
                  <c:v>75370.390000000014</c:v>
                </c:pt>
                <c:pt idx="7">
                  <c:v>2108.9900000000002</c:v>
                </c:pt>
                <c:pt idx="8">
                  <c:v>363.18</c:v>
                </c:pt>
                <c:pt idx="9">
                  <c:v>0</c:v>
                </c:pt>
                <c:pt idx="10">
                  <c:v>26373.640000000003</c:v>
                </c:pt>
                <c:pt idx="11">
                  <c:v>19318.820000000007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2B-40D8-BB45-7BE273D62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0760"/>
        <c:axId val="39954880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623</c:v>
                </c:pt>
                <c:pt idx="3">
                  <c:v>139</c:v>
                </c:pt>
                <c:pt idx="4">
                  <c:v>391</c:v>
                </c:pt>
                <c:pt idx="5">
                  <c:v>0</c:v>
                </c:pt>
                <c:pt idx="6">
                  <c:v>2197</c:v>
                </c:pt>
                <c:pt idx="7">
                  <c:v>51</c:v>
                </c:pt>
                <c:pt idx="8">
                  <c:v>10</c:v>
                </c:pt>
                <c:pt idx="9">
                  <c:v>0</c:v>
                </c:pt>
                <c:pt idx="10">
                  <c:v>4629</c:v>
                </c:pt>
                <c:pt idx="11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2B-40D8-BB45-7BE273D62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49976"/>
        <c:axId val="399548408"/>
      </c:lineChart>
      <c:catAx>
        <c:axId val="399549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48408"/>
        <c:crosses val="autoZero"/>
        <c:auto val="1"/>
        <c:lblAlgn val="ctr"/>
        <c:lblOffset val="100"/>
        <c:noMultiLvlLbl val="0"/>
      </c:catAx>
      <c:valAx>
        <c:axId val="39954840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99549976"/>
        <c:crosses val="autoZero"/>
        <c:crossBetween val="between"/>
      </c:valAx>
      <c:valAx>
        <c:axId val="39954880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0760"/>
        <c:crosses val="max"/>
        <c:crossBetween val="between"/>
      </c:valAx>
      <c:catAx>
        <c:axId val="399550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488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>
          <a:extLst>
            <a:ext uri="{FF2B5EF4-FFF2-40B4-BE49-F238E27FC236}">
              <a16:creationId xmlns:a16="http://schemas.microsoft.com/office/drawing/2014/main" id="{00000000-0008-0000-0000-00000B180000}"/>
            </a:ext>
          </a:extLst>
        </xdr:cNvPr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>
          <a:extLst>
            <a:ext uri="{FF2B5EF4-FFF2-40B4-BE49-F238E27FC236}">
              <a16:creationId xmlns:a16="http://schemas.microsoft.com/office/drawing/2014/main" id="{00000000-0008-0000-0000-000003180000}"/>
            </a:ext>
          </a:extLst>
        </xdr:cNvPr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4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03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9</xdr:col>
      <xdr:colOff>63500</xdr:colOff>
      <xdr:row>38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36.0%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27.1%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54.6%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58.6%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57.0%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60.0%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57.9%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K48"/>
  <sheetViews>
    <sheetView tabSelected="1" view="pageBreakPreview" zoomScale="75" zoomScaleNormal="75" zoomScaleSheetLayoutView="75" workbookViewId="0">
      <selection activeCell="B35" sqref="B35"/>
    </sheetView>
  </sheetViews>
  <sheetFormatPr defaultColWidth="9" defaultRowHeight="13.2"/>
  <cols>
    <col min="1" max="1" width="9" style="1"/>
    <col min="2" max="2" width="4.3320312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" customHeight="1"/>
    <row r="5" spans="3:10" ht="27" customHeight="1">
      <c r="C5" s="4"/>
    </row>
    <row r="6" spans="3:10" ht="21.9" customHeight="1"/>
    <row r="7" spans="3:10" ht="21.9" customHeight="1"/>
    <row r="8" spans="3:10" ht="21.9" customHeight="1"/>
    <row r="9" spans="3:10" ht="21.9" customHeight="1"/>
    <row r="10" spans="3:10" ht="21.9" customHeight="1"/>
    <row r="11" spans="3:10" ht="21.9" customHeight="1"/>
    <row r="12" spans="3:10" ht="21.9" customHeight="1"/>
    <row r="13" spans="3:10" ht="21.9" customHeight="1"/>
    <row r="14" spans="3:10" ht="21.9" customHeight="1"/>
    <row r="15" spans="3:10" ht="21.9" customHeight="1"/>
    <row r="16" spans="3:10" ht="21.9" customHeight="1"/>
    <row r="17" ht="21.9" customHeight="1"/>
    <row r="18" ht="21.9" customHeight="1"/>
    <row r="35" spans="2:11" ht="24.9" customHeight="1"/>
    <row r="36" spans="2:11" ht="24.9" customHeight="1">
      <c r="B36" s="9" t="s">
        <v>4</v>
      </c>
      <c r="C36" s="10"/>
    </row>
    <row r="37" spans="2:11" ht="24.9" customHeight="1">
      <c r="B37" s="9" t="s">
        <v>36</v>
      </c>
      <c r="C37" s="10"/>
    </row>
    <row r="38" spans="2:11" ht="24.9" customHeight="1">
      <c r="B38" s="9" t="s">
        <v>5</v>
      </c>
      <c r="C38" s="10"/>
    </row>
    <row r="39" spans="2:11" ht="24.9" customHeight="1">
      <c r="C39" s="12" t="s">
        <v>40</v>
      </c>
    </row>
    <row r="40" spans="2:11" ht="24.9" customHeight="1">
      <c r="B40" s="9" t="s">
        <v>37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" customHeight="1">
      <c r="B41" s="11"/>
      <c r="C41" s="12" t="s">
        <v>141</v>
      </c>
      <c r="D41" s="7"/>
      <c r="E41" s="7"/>
      <c r="F41" s="7"/>
      <c r="G41" s="7"/>
      <c r="H41" s="7"/>
      <c r="I41" s="7"/>
      <c r="J41" s="7"/>
      <c r="K41" s="6"/>
    </row>
    <row r="42" spans="2:11" ht="24.9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10.5" customHeight="1">
      <c r="B44" s="11"/>
      <c r="C44" s="12"/>
      <c r="D44" s="7"/>
      <c r="E44" s="7"/>
      <c r="F44" s="7"/>
      <c r="G44" s="7"/>
      <c r="H44" s="7"/>
      <c r="I44" s="7"/>
      <c r="J44" s="7"/>
      <c r="K44" s="6"/>
    </row>
    <row r="45" spans="2:11" ht="24.9" customHeight="1">
      <c r="B45" s="198" t="s">
        <v>189</v>
      </c>
      <c r="D45" s="7"/>
      <c r="E45" s="7"/>
      <c r="F45" s="7"/>
      <c r="G45" s="7"/>
      <c r="H45" s="7"/>
      <c r="I45" s="7"/>
      <c r="J45" s="7"/>
      <c r="K45" s="6"/>
    </row>
    <row r="46" spans="2:11" ht="24.9" customHeight="1">
      <c r="B46" s="5"/>
      <c r="C46" s="7"/>
      <c r="D46" s="7"/>
      <c r="E46" s="7"/>
      <c r="F46" s="7"/>
      <c r="G46" s="7"/>
      <c r="H46" s="7"/>
      <c r="I46" s="7"/>
      <c r="J46" s="7"/>
      <c r="K46" s="6"/>
    </row>
    <row r="47" spans="2:11" ht="24.9" customHeight="1"/>
    <row r="48" spans="2:11" ht="24.9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M137"/>
  <sheetViews>
    <sheetView zoomScaleNormal="100" workbookViewId="0"/>
  </sheetViews>
  <sheetFormatPr defaultColWidth="9" defaultRowHeight="13.2"/>
  <cols>
    <col min="1" max="1" width="2.6640625" style="14" customWidth="1"/>
    <col min="2" max="2" width="18.21875" style="14" customWidth="1"/>
    <col min="3" max="3" width="11.6640625" style="14" customWidth="1"/>
    <col min="4" max="4" width="10.6640625" style="14" customWidth="1"/>
    <col min="5" max="7" width="10.109375" style="14" customWidth="1"/>
    <col min="8" max="8" width="11.6640625" style="14" customWidth="1"/>
    <col min="9" max="9" width="10.109375" style="14" customWidth="1"/>
    <col min="10" max="10" width="2.6640625" style="14" customWidth="1"/>
    <col min="11" max="13" width="0" style="14" hidden="1" customWidth="1"/>
    <col min="14" max="16384" width="9" style="14"/>
  </cols>
  <sheetData>
    <row r="1" spans="1:13" ht="20.100000000000001" customHeight="1">
      <c r="A1" s="13" t="s">
        <v>11</v>
      </c>
    </row>
    <row r="2" spans="1:13" ht="14.1" customHeight="1">
      <c r="H2" s="25" t="s">
        <v>35</v>
      </c>
      <c r="I2" s="25"/>
    </row>
    <row r="3" spans="1:13" ht="20.100000000000001" customHeight="1">
      <c r="B3" s="15"/>
      <c r="C3" s="199" t="s">
        <v>0</v>
      </c>
      <c r="D3" s="201" t="s">
        <v>12</v>
      </c>
      <c r="E3" s="20"/>
      <c r="F3" s="20"/>
      <c r="G3" s="21"/>
      <c r="H3" s="199" t="s">
        <v>13</v>
      </c>
      <c r="I3" s="199" t="s">
        <v>14</v>
      </c>
      <c r="J3" s="27"/>
    </row>
    <row r="4" spans="1:13" ht="20.100000000000001" customHeight="1" thickBot="1">
      <c r="B4" s="16"/>
      <c r="C4" s="200"/>
      <c r="D4" s="202"/>
      <c r="E4" s="22" t="s">
        <v>15</v>
      </c>
      <c r="F4" s="22" t="s">
        <v>144</v>
      </c>
      <c r="G4" s="23" t="s">
        <v>143</v>
      </c>
      <c r="H4" s="200"/>
      <c r="I4" s="200"/>
      <c r="J4" s="27"/>
      <c r="K4" s="28" t="s">
        <v>25</v>
      </c>
      <c r="L4" s="25" t="s">
        <v>39</v>
      </c>
      <c r="M4" s="25" t="s">
        <v>38</v>
      </c>
    </row>
    <row r="5" spans="1:13" ht="20.100000000000001" customHeight="1" thickTop="1" thickBot="1">
      <c r="B5" s="17" t="s">
        <v>16</v>
      </c>
      <c r="C5" s="29">
        <f>SUM(C6:C13)</f>
        <v>692870</v>
      </c>
      <c r="D5" s="30">
        <f>SUM(E5:G5)</f>
        <v>221521</v>
      </c>
      <c r="E5" s="31">
        <f>SUM(E6:E13)</f>
        <v>109937</v>
      </c>
      <c r="F5" s="31">
        <f>SUM(F6:F13)</f>
        <v>71813</v>
      </c>
      <c r="G5" s="32">
        <f t="shared" ref="G5:H5" si="0">SUM(G6:G13)</f>
        <v>39771</v>
      </c>
      <c r="H5" s="29">
        <f t="shared" si="0"/>
        <v>216863</v>
      </c>
      <c r="I5" s="33">
        <f>D5/C5</f>
        <v>0.31971509807034509</v>
      </c>
      <c r="J5" s="26"/>
      <c r="K5" s="24">
        <f t="shared" ref="K5:K13" si="1">C5-D5-H5</f>
        <v>254486</v>
      </c>
      <c r="L5" s="58">
        <f>E5/C5</f>
        <v>0.15866901438942371</v>
      </c>
      <c r="M5" s="58">
        <f>G5/C5</f>
        <v>5.7400378137312913E-2</v>
      </c>
    </row>
    <row r="6" spans="1:13" ht="20.100000000000001" customHeight="1" thickTop="1">
      <c r="B6" s="18" t="s">
        <v>17</v>
      </c>
      <c r="C6" s="34">
        <v>187500</v>
      </c>
      <c r="D6" s="35">
        <f t="shared" ref="D6:D13" si="2">SUM(E6:G6)</f>
        <v>46173</v>
      </c>
      <c r="E6" s="36">
        <v>24327</v>
      </c>
      <c r="F6" s="36">
        <v>14959</v>
      </c>
      <c r="G6" s="37">
        <v>6887</v>
      </c>
      <c r="H6" s="34">
        <v>62127</v>
      </c>
      <c r="I6" s="38">
        <f t="shared" ref="I6:I13" si="3">D6/C6</f>
        <v>0.246256</v>
      </c>
      <c r="J6" s="26"/>
      <c r="K6" s="24">
        <f t="shared" si="1"/>
        <v>79200</v>
      </c>
      <c r="L6" s="58">
        <f t="shared" ref="L6:L13" si="4">E6/C6</f>
        <v>0.129744</v>
      </c>
      <c r="M6" s="58">
        <f t="shared" ref="M6:M13" si="5">G6/C6</f>
        <v>3.6730666666666668E-2</v>
      </c>
    </row>
    <row r="7" spans="1:13" ht="20.100000000000001" customHeight="1">
      <c r="B7" s="19" t="s">
        <v>18</v>
      </c>
      <c r="C7" s="39">
        <v>92135</v>
      </c>
      <c r="D7" s="40">
        <f t="shared" si="2"/>
        <v>30779</v>
      </c>
      <c r="E7" s="41">
        <v>14780</v>
      </c>
      <c r="F7" s="41">
        <v>10536</v>
      </c>
      <c r="G7" s="42">
        <v>5463</v>
      </c>
      <c r="H7" s="39">
        <v>28617</v>
      </c>
      <c r="I7" s="43">
        <f t="shared" si="3"/>
        <v>0.33406414500461279</v>
      </c>
      <c r="J7" s="26"/>
      <c r="K7" s="24">
        <f t="shared" si="1"/>
        <v>32739</v>
      </c>
      <c r="L7" s="58">
        <f t="shared" si="4"/>
        <v>0.16041677972540294</v>
      </c>
      <c r="M7" s="58">
        <f t="shared" si="5"/>
        <v>5.9293428121777826E-2</v>
      </c>
    </row>
    <row r="8" spans="1:13" ht="20.100000000000001" customHeight="1">
      <c r="B8" s="19" t="s">
        <v>19</v>
      </c>
      <c r="C8" s="39">
        <v>49541</v>
      </c>
      <c r="D8" s="40">
        <f t="shared" si="2"/>
        <v>18623</v>
      </c>
      <c r="E8" s="41">
        <v>9260</v>
      </c>
      <c r="F8" s="41">
        <v>5798</v>
      </c>
      <c r="G8" s="42">
        <v>3565</v>
      </c>
      <c r="H8" s="39">
        <v>14740</v>
      </c>
      <c r="I8" s="43">
        <f t="shared" si="3"/>
        <v>0.37591086171050242</v>
      </c>
      <c r="J8" s="26"/>
      <c r="K8" s="24">
        <f t="shared" si="1"/>
        <v>16178</v>
      </c>
      <c r="L8" s="58">
        <f t="shared" si="4"/>
        <v>0.18691588785046728</v>
      </c>
      <c r="M8" s="58">
        <f t="shared" si="5"/>
        <v>7.1960598292323527E-2</v>
      </c>
    </row>
    <row r="9" spans="1:13" ht="20.100000000000001" customHeight="1">
      <c r="B9" s="19" t="s">
        <v>20</v>
      </c>
      <c r="C9" s="39">
        <v>32122</v>
      </c>
      <c r="D9" s="40">
        <f t="shared" si="2"/>
        <v>10031</v>
      </c>
      <c r="E9" s="41">
        <v>5216</v>
      </c>
      <c r="F9" s="41">
        <v>3048</v>
      </c>
      <c r="G9" s="42">
        <v>1767</v>
      </c>
      <c r="H9" s="39">
        <v>10072</v>
      </c>
      <c r="I9" s="43">
        <f t="shared" si="3"/>
        <v>0.31227818940290142</v>
      </c>
      <c r="J9" s="26"/>
      <c r="K9" s="24">
        <f t="shared" si="1"/>
        <v>12019</v>
      </c>
      <c r="L9" s="58">
        <f t="shared" si="4"/>
        <v>0.16238092273208393</v>
      </c>
      <c r="M9" s="58">
        <f t="shared" si="5"/>
        <v>5.5009028080443313E-2</v>
      </c>
    </row>
    <row r="10" spans="1:13" ht="20.100000000000001" customHeight="1">
      <c r="B10" s="19" t="s">
        <v>21</v>
      </c>
      <c r="C10" s="39">
        <v>44393</v>
      </c>
      <c r="D10" s="40">
        <f t="shared" si="2"/>
        <v>14541</v>
      </c>
      <c r="E10" s="41">
        <v>7142</v>
      </c>
      <c r="F10" s="41">
        <v>4540</v>
      </c>
      <c r="G10" s="42">
        <v>2859</v>
      </c>
      <c r="H10" s="39">
        <v>13623</v>
      </c>
      <c r="I10" s="43">
        <f t="shared" si="3"/>
        <v>0.32755164102448586</v>
      </c>
      <c r="J10" s="26"/>
      <c r="K10" s="24">
        <f t="shared" si="1"/>
        <v>16229</v>
      </c>
      <c r="L10" s="58">
        <f t="shared" si="4"/>
        <v>0.16088122001216407</v>
      </c>
      <c r="M10" s="58">
        <f t="shared" si="5"/>
        <v>6.44020453675129E-2</v>
      </c>
    </row>
    <row r="11" spans="1:13" ht="20.100000000000001" customHeight="1">
      <c r="B11" s="19" t="s">
        <v>22</v>
      </c>
      <c r="C11" s="39">
        <v>97183</v>
      </c>
      <c r="D11" s="40">
        <f t="shared" si="2"/>
        <v>31586</v>
      </c>
      <c r="E11" s="41">
        <v>15248</v>
      </c>
      <c r="F11" s="41">
        <v>10453</v>
      </c>
      <c r="G11" s="42">
        <v>5885</v>
      </c>
      <c r="H11" s="39">
        <v>31260</v>
      </c>
      <c r="I11" s="43">
        <f t="shared" si="3"/>
        <v>0.32501569204490499</v>
      </c>
      <c r="J11" s="26"/>
      <c r="K11" s="24">
        <f t="shared" si="1"/>
        <v>34337</v>
      </c>
      <c r="L11" s="58">
        <f t="shared" si="4"/>
        <v>0.156899869318708</v>
      </c>
      <c r="M11" s="58">
        <f t="shared" si="5"/>
        <v>6.0555858534928945E-2</v>
      </c>
    </row>
    <row r="12" spans="1:13" ht="20.100000000000001" customHeight="1">
      <c r="B12" s="19" t="s">
        <v>23</v>
      </c>
      <c r="C12" s="39">
        <v>133498</v>
      </c>
      <c r="D12" s="40">
        <f t="shared" si="2"/>
        <v>49334</v>
      </c>
      <c r="E12" s="41">
        <v>24415</v>
      </c>
      <c r="F12" s="41">
        <v>15540</v>
      </c>
      <c r="G12" s="42">
        <v>9379</v>
      </c>
      <c r="H12" s="39">
        <v>39456</v>
      </c>
      <c r="I12" s="43">
        <f t="shared" si="3"/>
        <v>0.3695486074697748</v>
      </c>
      <c r="J12" s="26"/>
      <c r="K12" s="24">
        <f t="shared" si="1"/>
        <v>44708</v>
      </c>
      <c r="L12" s="58">
        <f t="shared" si="4"/>
        <v>0.18288663500576788</v>
      </c>
      <c r="M12" s="58">
        <f t="shared" si="5"/>
        <v>7.025573416830215E-2</v>
      </c>
    </row>
    <row r="13" spans="1:13" ht="20.100000000000001" customHeight="1">
      <c r="B13" s="19" t="s">
        <v>24</v>
      </c>
      <c r="C13" s="39">
        <v>56498</v>
      </c>
      <c r="D13" s="40">
        <f t="shared" si="2"/>
        <v>20454</v>
      </c>
      <c r="E13" s="41">
        <v>9549</v>
      </c>
      <c r="F13" s="41">
        <v>6939</v>
      </c>
      <c r="G13" s="42">
        <v>3966</v>
      </c>
      <c r="H13" s="39">
        <v>16968</v>
      </c>
      <c r="I13" s="43">
        <f t="shared" si="3"/>
        <v>0.36203051435449041</v>
      </c>
      <c r="J13" s="26"/>
      <c r="K13" s="24">
        <f t="shared" si="1"/>
        <v>19076</v>
      </c>
      <c r="L13" s="58">
        <f t="shared" si="4"/>
        <v>0.16901483238344719</v>
      </c>
      <c r="M13" s="58">
        <f t="shared" si="5"/>
        <v>7.0197175121243224E-2</v>
      </c>
    </row>
    <row r="14" spans="1:13" ht="20.100000000000001" customHeight="1"/>
    <row r="15" spans="1:13" ht="20.100000000000001" customHeight="1"/>
    <row r="16" spans="1:13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H3:H4"/>
    <mergeCell ref="I3:I4"/>
  </mergeCells>
  <phoneticPr fontId="2"/>
  <pageMargins left="0.51181102362204722" right="0.51181102362204722" top="0.35433070866141736" bottom="0.35433070866141736" header="0.31496062992125984" footer="0.31496062992125984"/>
  <pageSetup paperSize="9" scale="9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224"/>
  <sheetViews>
    <sheetView zoomScaleNormal="100" workbookViewId="0"/>
  </sheetViews>
  <sheetFormatPr defaultColWidth="9" defaultRowHeight="13.2"/>
  <cols>
    <col min="1" max="1" width="2.6640625" style="14" customWidth="1"/>
    <col min="2" max="2" width="2.88671875" style="14" customWidth="1"/>
    <col min="3" max="3" width="12.77734375" style="14" customWidth="1"/>
    <col min="4" max="12" width="8.33203125" style="14" customWidth="1"/>
    <col min="13" max="13" width="2.6640625" style="14" customWidth="1"/>
    <col min="14" max="16384" width="9" style="14"/>
  </cols>
  <sheetData>
    <row r="1" spans="1:21" ht="20.100000000000001" customHeight="1">
      <c r="A1" s="13" t="s">
        <v>42</v>
      </c>
      <c r="B1" s="13"/>
    </row>
    <row r="2" spans="1:21" ht="14.1" customHeight="1">
      <c r="K2" s="44" t="s">
        <v>2</v>
      </c>
    </row>
    <row r="3" spans="1:21" ht="20.100000000000001" customHeight="1">
      <c r="B3" s="120"/>
      <c r="C3" s="112"/>
      <c r="D3" s="113" t="s">
        <v>26</v>
      </c>
      <c r="E3" s="114" t="s">
        <v>27</v>
      </c>
      <c r="F3" s="114" t="s">
        <v>28</v>
      </c>
      <c r="G3" s="114" t="s">
        <v>29</v>
      </c>
      <c r="H3" s="114" t="s">
        <v>30</v>
      </c>
      <c r="I3" s="114" t="s">
        <v>31</v>
      </c>
      <c r="J3" s="113" t="s">
        <v>32</v>
      </c>
      <c r="K3" s="115" t="s">
        <v>33</v>
      </c>
      <c r="L3" s="116" t="s">
        <v>1</v>
      </c>
    </row>
    <row r="4" spans="1:21" ht="20.100000000000001" customHeight="1">
      <c r="B4" s="205" t="s">
        <v>66</v>
      </c>
      <c r="C4" s="206"/>
      <c r="D4" s="45">
        <f>SUM(D5:D7)</f>
        <v>7216</v>
      </c>
      <c r="E4" s="46">
        <f t="shared" ref="E4:K4" si="0">SUM(E5:E7)</f>
        <v>5455</v>
      </c>
      <c r="F4" s="46">
        <f t="shared" si="0"/>
        <v>8875</v>
      </c>
      <c r="G4" s="46">
        <f t="shared" si="0"/>
        <v>5436</v>
      </c>
      <c r="H4" s="46">
        <f t="shared" si="0"/>
        <v>4523</v>
      </c>
      <c r="I4" s="46">
        <f t="shared" si="0"/>
        <v>5526</v>
      </c>
      <c r="J4" s="45">
        <f t="shared" si="0"/>
        <v>2981</v>
      </c>
      <c r="K4" s="47">
        <f t="shared" si="0"/>
        <v>40012</v>
      </c>
      <c r="L4" s="55">
        <f>K4/人口統計!D5</f>
        <v>0.18062395890231625</v>
      </c>
      <c r="O4" s="14" t="s">
        <v>188</v>
      </c>
    </row>
    <row r="5" spans="1:21" ht="20.100000000000001" customHeight="1">
      <c r="B5" s="117"/>
      <c r="C5" s="118" t="s">
        <v>15</v>
      </c>
      <c r="D5" s="48">
        <v>967</v>
      </c>
      <c r="E5" s="49">
        <v>807</v>
      </c>
      <c r="F5" s="49">
        <v>843</v>
      </c>
      <c r="G5" s="49">
        <v>650</v>
      </c>
      <c r="H5" s="49">
        <v>511</v>
      </c>
      <c r="I5" s="49">
        <v>562</v>
      </c>
      <c r="J5" s="48">
        <v>328</v>
      </c>
      <c r="K5" s="50">
        <f>SUM(D5:J5)</f>
        <v>4668</v>
      </c>
      <c r="L5" s="56">
        <f>K5/人口統計!D5</f>
        <v>2.107249425562362E-2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ht="20.100000000000001" customHeight="1">
      <c r="B6" s="117"/>
      <c r="C6" s="118" t="s">
        <v>144</v>
      </c>
      <c r="D6" s="48">
        <v>2908</v>
      </c>
      <c r="E6" s="49">
        <v>1989</v>
      </c>
      <c r="F6" s="49">
        <v>2935</v>
      </c>
      <c r="G6" s="49">
        <v>1604</v>
      </c>
      <c r="H6" s="49">
        <v>1248</v>
      </c>
      <c r="I6" s="49">
        <v>1338</v>
      </c>
      <c r="J6" s="48">
        <v>785</v>
      </c>
      <c r="K6" s="50">
        <f>SUM(D6:J6)</f>
        <v>12807</v>
      </c>
      <c r="L6" s="56">
        <f>K6/人口統計!D5</f>
        <v>5.7813931861990513E-2</v>
      </c>
      <c r="O6" s="162">
        <f>SUM(D6,D7)</f>
        <v>6249</v>
      </c>
      <c r="P6" s="162">
        <f t="shared" ref="P6:U6" si="1">SUM(E6,E7)</f>
        <v>4648</v>
      </c>
      <c r="Q6" s="162">
        <f t="shared" si="1"/>
        <v>8032</v>
      </c>
      <c r="R6" s="162">
        <f t="shared" si="1"/>
        <v>4786</v>
      </c>
      <c r="S6" s="162">
        <f t="shared" si="1"/>
        <v>4012</v>
      </c>
      <c r="T6" s="162">
        <f t="shared" si="1"/>
        <v>4964</v>
      </c>
      <c r="U6" s="162">
        <f t="shared" si="1"/>
        <v>2653</v>
      </c>
    </row>
    <row r="7" spans="1:21" ht="20.100000000000001" customHeight="1">
      <c r="B7" s="117"/>
      <c r="C7" s="119" t="s">
        <v>143</v>
      </c>
      <c r="D7" s="51">
        <v>3341</v>
      </c>
      <c r="E7" s="52">
        <v>2659</v>
      </c>
      <c r="F7" s="52">
        <v>5097</v>
      </c>
      <c r="G7" s="52">
        <v>3182</v>
      </c>
      <c r="H7" s="52">
        <v>2764</v>
      </c>
      <c r="I7" s="52">
        <v>3626</v>
      </c>
      <c r="J7" s="51">
        <v>1868</v>
      </c>
      <c r="K7" s="53">
        <f>SUM(D7:J7)</f>
        <v>22537</v>
      </c>
      <c r="L7" s="57">
        <f>K7/人口統計!D5</f>
        <v>0.10173753278470213</v>
      </c>
      <c r="O7" s="14">
        <f>O6/($K$6+$K$7)</f>
        <v>0.17680511543684926</v>
      </c>
      <c r="P7" s="14">
        <f t="shared" ref="P7:U7" si="2">P6/($K$6+$K$7)</f>
        <v>0.13150746944318698</v>
      </c>
      <c r="Q7" s="14">
        <f t="shared" si="2"/>
        <v>0.2272521502942508</v>
      </c>
      <c r="R7" s="14">
        <f t="shared" si="2"/>
        <v>0.13541195110909915</v>
      </c>
      <c r="S7" s="14">
        <f t="shared" si="2"/>
        <v>0.11351290176550476</v>
      </c>
      <c r="T7" s="14">
        <f t="shared" si="2"/>
        <v>0.14044816659121775</v>
      </c>
      <c r="U7" s="14">
        <f t="shared" si="2"/>
        <v>7.5062245359891352E-2</v>
      </c>
    </row>
    <row r="8" spans="1:21" ht="20.100000000000001" customHeight="1" thickBot="1">
      <c r="B8" s="205" t="s">
        <v>67</v>
      </c>
      <c r="C8" s="206"/>
      <c r="D8" s="45">
        <v>85</v>
      </c>
      <c r="E8" s="46">
        <v>100</v>
      </c>
      <c r="F8" s="46">
        <v>88</v>
      </c>
      <c r="G8" s="46">
        <v>113</v>
      </c>
      <c r="H8" s="46">
        <v>79</v>
      </c>
      <c r="I8" s="46">
        <v>65</v>
      </c>
      <c r="J8" s="45">
        <v>51</v>
      </c>
      <c r="K8" s="47">
        <f>SUM(D8:J8)</f>
        <v>581</v>
      </c>
      <c r="L8" s="80"/>
    </row>
    <row r="9" spans="1:21" ht="20.100000000000001" customHeight="1" thickTop="1">
      <c r="B9" s="207" t="s">
        <v>34</v>
      </c>
      <c r="C9" s="208"/>
      <c r="D9" s="35">
        <f>D4+D8</f>
        <v>7301</v>
      </c>
      <c r="E9" s="34">
        <f t="shared" ref="E9:K9" si="3">E4+E8</f>
        <v>5555</v>
      </c>
      <c r="F9" s="34">
        <f t="shared" si="3"/>
        <v>8963</v>
      </c>
      <c r="G9" s="34">
        <f t="shared" si="3"/>
        <v>5549</v>
      </c>
      <c r="H9" s="34">
        <f t="shared" si="3"/>
        <v>4602</v>
      </c>
      <c r="I9" s="34">
        <f t="shared" si="3"/>
        <v>5591</v>
      </c>
      <c r="J9" s="35">
        <f t="shared" si="3"/>
        <v>3032</v>
      </c>
      <c r="K9" s="54">
        <f t="shared" si="3"/>
        <v>40593</v>
      </c>
      <c r="L9" s="81"/>
    </row>
    <row r="10" spans="1:21" ht="20.100000000000001" customHeight="1"/>
    <row r="11" spans="1:21" ht="20.100000000000001" customHeight="1"/>
    <row r="12" spans="1:21" ht="20.100000000000001" customHeight="1"/>
    <row r="13" spans="1:21" ht="20.100000000000001" customHeight="1"/>
    <row r="14" spans="1:21" ht="20.100000000000001" customHeight="1"/>
    <row r="15" spans="1:21" ht="20.100000000000001" customHeight="1"/>
    <row r="16" spans="1:21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/>
    <row r="21" spans="1:12" ht="20.100000000000001" customHeight="1">
      <c r="A21" s="13" t="s">
        <v>41</v>
      </c>
    </row>
    <row r="22" spans="1:12" ht="14.1" customHeight="1">
      <c r="K22" s="44" t="s">
        <v>2</v>
      </c>
    </row>
    <row r="23" spans="1:12" ht="20.100000000000001" customHeight="1">
      <c r="B23" s="120"/>
      <c r="C23" s="112"/>
      <c r="D23" s="113" t="s">
        <v>26</v>
      </c>
      <c r="E23" s="114" t="s">
        <v>27</v>
      </c>
      <c r="F23" s="114" t="s">
        <v>28</v>
      </c>
      <c r="G23" s="114" t="s">
        <v>29</v>
      </c>
      <c r="H23" s="114" t="s">
        <v>30</v>
      </c>
      <c r="I23" s="114" t="s">
        <v>31</v>
      </c>
      <c r="J23" s="113" t="s">
        <v>32</v>
      </c>
      <c r="K23" s="115" t="s">
        <v>33</v>
      </c>
      <c r="L23" s="116" t="s">
        <v>1</v>
      </c>
    </row>
    <row r="24" spans="1:12" ht="20.100000000000001" customHeight="1">
      <c r="B24" s="209" t="s">
        <v>17</v>
      </c>
      <c r="C24" s="210"/>
      <c r="D24" s="45">
        <v>1203</v>
      </c>
      <c r="E24" s="46">
        <v>1043</v>
      </c>
      <c r="F24" s="46">
        <v>1411</v>
      </c>
      <c r="G24" s="46">
        <v>894</v>
      </c>
      <c r="H24" s="46">
        <v>728</v>
      </c>
      <c r="I24" s="46">
        <v>919</v>
      </c>
      <c r="J24" s="45">
        <v>539</v>
      </c>
      <c r="K24" s="47">
        <f>SUM(D24:J24)</f>
        <v>6737</v>
      </c>
      <c r="L24" s="55">
        <f>K24/人口統計!D6</f>
        <v>0.1459077816039677</v>
      </c>
    </row>
    <row r="25" spans="1:12" ht="20.100000000000001" customHeight="1">
      <c r="B25" s="213" t="s">
        <v>43</v>
      </c>
      <c r="C25" s="214"/>
      <c r="D25" s="45">
        <v>1183</v>
      </c>
      <c r="E25" s="46">
        <v>1012</v>
      </c>
      <c r="F25" s="46">
        <v>1125</v>
      </c>
      <c r="G25" s="46">
        <v>763</v>
      </c>
      <c r="H25" s="46">
        <v>607</v>
      </c>
      <c r="I25" s="46">
        <v>670</v>
      </c>
      <c r="J25" s="45">
        <v>394</v>
      </c>
      <c r="K25" s="47">
        <f t="shared" ref="K25:K31" si="4">SUM(D25:J25)</f>
        <v>5754</v>
      </c>
      <c r="L25" s="55">
        <f>K25/人口統計!D7</f>
        <v>0.18694564475778941</v>
      </c>
    </row>
    <row r="26" spans="1:12" ht="20.100000000000001" customHeight="1">
      <c r="B26" s="213" t="s">
        <v>44</v>
      </c>
      <c r="C26" s="214"/>
      <c r="D26" s="45">
        <v>791</v>
      </c>
      <c r="E26" s="46">
        <v>398</v>
      </c>
      <c r="F26" s="46">
        <v>870</v>
      </c>
      <c r="G26" s="46">
        <v>477</v>
      </c>
      <c r="H26" s="46">
        <v>428</v>
      </c>
      <c r="I26" s="46">
        <v>499</v>
      </c>
      <c r="J26" s="45">
        <v>294</v>
      </c>
      <c r="K26" s="47">
        <f t="shared" si="4"/>
        <v>3757</v>
      </c>
      <c r="L26" s="55">
        <f>K26/人口統計!D8</f>
        <v>0.20173978413789401</v>
      </c>
    </row>
    <row r="27" spans="1:12" ht="20.100000000000001" customHeight="1">
      <c r="B27" s="213" t="s">
        <v>45</v>
      </c>
      <c r="C27" s="214"/>
      <c r="D27" s="45">
        <v>205</v>
      </c>
      <c r="E27" s="46">
        <v>166</v>
      </c>
      <c r="F27" s="46">
        <v>354</v>
      </c>
      <c r="G27" s="46">
        <v>241</v>
      </c>
      <c r="H27" s="46">
        <v>211</v>
      </c>
      <c r="I27" s="46">
        <v>210</v>
      </c>
      <c r="J27" s="45">
        <v>100</v>
      </c>
      <c r="K27" s="47">
        <f t="shared" si="4"/>
        <v>1487</v>
      </c>
      <c r="L27" s="55">
        <f>K27/人口統計!D9</f>
        <v>0.14824045459076862</v>
      </c>
    </row>
    <row r="28" spans="1:12" ht="20.100000000000001" customHeight="1">
      <c r="B28" s="213" t="s">
        <v>46</v>
      </c>
      <c r="C28" s="214"/>
      <c r="D28" s="45">
        <v>317</v>
      </c>
      <c r="E28" s="46">
        <v>263</v>
      </c>
      <c r="F28" s="46">
        <v>505</v>
      </c>
      <c r="G28" s="46">
        <v>332</v>
      </c>
      <c r="H28" s="46">
        <v>280</v>
      </c>
      <c r="I28" s="46">
        <v>403</v>
      </c>
      <c r="J28" s="45">
        <v>190</v>
      </c>
      <c r="K28" s="47">
        <f t="shared" si="4"/>
        <v>2290</v>
      </c>
      <c r="L28" s="55">
        <f>K28/人口統計!D10</f>
        <v>0.15748573000481397</v>
      </c>
    </row>
    <row r="29" spans="1:12" ht="20.100000000000001" customHeight="1">
      <c r="B29" s="213" t="s">
        <v>47</v>
      </c>
      <c r="C29" s="214"/>
      <c r="D29" s="45">
        <v>755</v>
      </c>
      <c r="E29" s="46">
        <v>732</v>
      </c>
      <c r="F29" s="46">
        <v>1428</v>
      </c>
      <c r="G29" s="46">
        <v>766</v>
      </c>
      <c r="H29" s="46">
        <v>634</v>
      </c>
      <c r="I29" s="46">
        <v>781</v>
      </c>
      <c r="J29" s="45">
        <v>433</v>
      </c>
      <c r="K29" s="47">
        <f t="shared" si="4"/>
        <v>5529</v>
      </c>
      <c r="L29" s="55">
        <f>K29/人口統計!D11</f>
        <v>0.17504590641423415</v>
      </c>
    </row>
    <row r="30" spans="1:12" ht="20.100000000000001" customHeight="1">
      <c r="B30" s="213" t="s">
        <v>48</v>
      </c>
      <c r="C30" s="214"/>
      <c r="D30" s="45">
        <v>2267</v>
      </c>
      <c r="E30" s="46">
        <v>1449</v>
      </c>
      <c r="F30" s="46">
        <v>2310</v>
      </c>
      <c r="G30" s="46">
        <v>1496</v>
      </c>
      <c r="H30" s="46">
        <v>1237</v>
      </c>
      <c r="I30" s="46">
        <v>1465</v>
      </c>
      <c r="J30" s="45">
        <v>704</v>
      </c>
      <c r="K30" s="47">
        <f t="shared" si="4"/>
        <v>10928</v>
      </c>
      <c r="L30" s="55">
        <f>K30/人口統計!D12</f>
        <v>0.22151052012810638</v>
      </c>
    </row>
    <row r="31" spans="1:12" ht="20.100000000000001" customHeight="1" thickBot="1">
      <c r="B31" s="209" t="s">
        <v>24</v>
      </c>
      <c r="C31" s="210"/>
      <c r="D31" s="45">
        <v>495</v>
      </c>
      <c r="E31" s="46">
        <v>392</v>
      </c>
      <c r="F31" s="46">
        <v>872</v>
      </c>
      <c r="G31" s="46">
        <v>467</v>
      </c>
      <c r="H31" s="46">
        <v>398</v>
      </c>
      <c r="I31" s="46">
        <v>579</v>
      </c>
      <c r="J31" s="45">
        <v>327</v>
      </c>
      <c r="K31" s="47">
        <f t="shared" si="4"/>
        <v>3530</v>
      </c>
      <c r="L31" s="59">
        <f>K31/人口統計!D13</f>
        <v>0.17258237997457709</v>
      </c>
    </row>
    <row r="32" spans="1:12" ht="20.100000000000001" customHeight="1" thickTop="1">
      <c r="B32" s="211" t="s">
        <v>49</v>
      </c>
      <c r="C32" s="212"/>
      <c r="D32" s="35">
        <f>SUM(D24:D31)</f>
        <v>7216</v>
      </c>
      <c r="E32" s="34">
        <f t="shared" ref="E32:J32" si="5">SUM(E24:E31)</f>
        <v>5455</v>
      </c>
      <c r="F32" s="34">
        <f t="shared" si="5"/>
        <v>8875</v>
      </c>
      <c r="G32" s="34">
        <f t="shared" si="5"/>
        <v>5436</v>
      </c>
      <c r="H32" s="34">
        <f t="shared" si="5"/>
        <v>4523</v>
      </c>
      <c r="I32" s="34">
        <f t="shared" si="5"/>
        <v>5526</v>
      </c>
      <c r="J32" s="35">
        <f t="shared" si="5"/>
        <v>2981</v>
      </c>
      <c r="K32" s="54">
        <f>SUM(K24:K31)</f>
        <v>40012</v>
      </c>
      <c r="L32" s="60">
        <f>K32/人口統計!D5</f>
        <v>0.18062395890231625</v>
      </c>
    </row>
    <row r="33" spans="1:11" ht="20.100000000000001" customHeight="1">
      <c r="C33" s="14" t="s">
        <v>50</v>
      </c>
    </row>
    <row r="34" spans="1:11" ht="20.100000000000001" customHeight="1"/>
    <row r="35" spans="1:11" ht="20.100000000000001" customHeight="1"/>
    <row r="36" spans="1:11" ht="20.100000000000001" customHeight="1"/>
    <row r="37" spans="1:11" ht="20.100000000000001" customHeight="1"/>
    <row r="38" spans="1:11" ht="20.100000000000001" customHeight="1"/>
    <row r="39" spans="1:11" ht="20.100000000000001" customHeight="1"/>
    <row r="40" spans="1:11" ht="20.100000000000001" customHeight="1"/>
    <row r="41" spans="1:11" ht="20.100000000000001" customHeight="1"/>
    <row r="42" spans="1:11" ht="20.100000000000001" customHeight="1"/>
    <row r="43" spans="1:11" ht="20.100000000000001" customHeight="1"/>
    <row r="44" spans="1:11" ht="20.100000000000001" customHeight="1"/>
    <row r="45" spans="1:11" ht="20.100000000000001" customHeight="1"/>
    <row r="46" spans="1:11" ht="20.100000000000001" customHeight="1"/>
    <row r="47" spans="1:11" ht="20.100000000000001" customHeight="1">
      <c r="A47" s="13" t="s">
        <v>153</v>
      </c>
    </row>
    <row r="48" spans="1:11" ht="20.100000000000001" customHeight="1">
      <c r="K48" s="44" t="s">
        <v>2</v>
      </c>
    </row>
    <row r="49" spans="2:14" ht="20.100000000000001" customHeight="1">
      <c r="B49" s="120"/>
      <c r="C49" s="112"/>
      <c r="D49" s="186" t="s">
        <v>26</v>
      </c>
      <c r="E49" s="114" t="s">
        <v>27</v>
      </c>
      <c r="F49" s="114" t="s">
        <v>28</v>
      </c>
      <c r="G49" s="114" t="s">
        <v>29</v>
      </c>
      <c r="H49" s="114" t="s">
        <v>30</v>
      </c>
      <c r="I49" s="114" t="s">
        <v>31</v>
      </c>
      <c r="J49" s="186" t="s">
        <v>32</v>
      </c>
      <c r="K49" s="115" t="s">
        <v>33</v>
      </c>
      <c r="L49" s="116" t="s">
        <v>1</v>
      </c>
      <c r="N49" s="14" t="s">
        <v>187</v>
      </c>
    </row>
    <row r="50" spans="2:14" ht="20.100000000000001" customHeight="1">
      <c r="B50" s="203" t="s">
        <v>154</v>
      </c>
      <c r="C50" s="204"/>
      <c r="D50" s="191">
        <v>254</v>
      </c>
      <c r="E50" s="192">
        <v>230</v>
      </c>
      <c r="F50" s="192">
        <v>318</v>
      </c>
      <c r="G50" s="192">
        <v>199</v>
      </c>
      <c r="H50" s="192">
        <v>152</v>
      </c>
      <c r="I50" s="192">
        <v>216</v>
      </c>
      <c r="J50" s="191">
        <v>125</v>
      </c>
      <c r="K50" s="193">
        <f t="shared" ref="K50:K82" si="6">SUM(D50:J50)</f>
        <v>1494</v>
      </c>
      <c r="L50" s="194">
        <f>K50/N50</f>
        <v>0.14067796610169492</v>
      </c>
      <c r="N50" s="14">
        <v>10620</v>
      </c>
    </row>
    <row r="51" spans="2:14" ht="20.100000000000001" customHeight="1">
      <c r="B51" s="203" t="s">
        <v>155</v>
      </c>
      <c r="C51" s="204"/>
      <c r="D51" s="191">
        <v>220</v>
      </c>
      <c r="E51" s="192">
        <v>164</v>
      </c>
      <c r="F51" s="192">
        <v>274</v>
      </c>
      <c r="G51" s="192">
        <v>145</v>
      </c>
      <c r="H51" s="192">
        <v>135</v>
      </c>
      <c r="I51" s="192">
        <v>179</v>
      </c>
      <c r="J51" s="191">
        <v>87</v>
      </c>
      <c r="K51" s="193">
        <f t="shared" si="6"/>
        <v>1204</v>
      </c>
      <c r="L51" s="194">
        <f t="shared" ref="L51:L82" si="7">K51/N51</f>
        <v>0.15424032795285678</v>
      </c>
      <c r="N51" s="14">
        <v>7806</v>
      </c>
    </row>
    <row r="52" spans="2:14" ht="20.100000000000001" customHeight="1">
      <c r="B52" s="203" t="s">
        <v>156</v>
      </c>
      <c r="C52" s="204"/>
      <c r="D52" s="191">
        <v>341</v>
      </c>
      <c r="E52" s="192">
        <v>304</v>
      </c>
      <c r="F52" s="192">
        <v>313</v>
      </c>
      <c r="G52" s="192">
        <v>246</v>
      </c>
      <c r="H52" s="192">
        <v>181</v>
      </c>
      <c r="I52" s="192">
        <v>215</v>
      </c>
      <c r="J52" s="191">
        <v>129</v>
      </c>
      <c r="K52" s="193">
        <f t="shared" si="6"/>
        <v>1729</v>
      </c>
      <c r="L52" s="194">
        <f t="shared" si="7"/>
        <v>0.1554017616394032</v>
      </c>
      <c r="N52" s="14">
        <v>11126</v>
      </c>
    </row>
    <row r="53" spans="2:14" ht="20.100000000000001" customHeight="1">
      <c r="B53" s="203" t="s">
        <v>157</v>
      </c>
      <c r="C53" s="204"/>
      <c r="D53" s="191">
        <v>187</v>
      </c>
      <c r="E53" s="192">
        <v>156</v>
      </c>
      <c r="F53" s="192">
        <v>234</v>
      </c>
      <c r="G53" s="192">
        <v>162</v>
      </c>
      <c r="H53" s="192">
        <v>124</v>
      </c>
      <c r="I53" s="192">
        <v>146</v>
      </c>
      <c r="J53" s="191">
        <v>109</v>
      </c>
      <c r="K53" s="193">
        <f t="shared" si="6"/>
        <v>1118</v>
      </c>
      <c r="L53" s="194">
        <f t="shared" si="7"/>
        <v>0.14519480519480518</v>
      </c>
      <c r="N53" s="14">
        <v>7700</v>
      </c>
    </row>
    <row r="54" spans="2:14" ht="20.100000000000001" customHeight="1">
      <c r="B54" s="203" t="s">
        <v>158</v>
      </c>
      <c r="C54" s="204"/>
      <c r="D54" s="191">
        <v>160</v>
      </c>
      <c r="E54" s="192">
        <v>161</v>
      </c>
      <c r="F54" s="192">
        <v>197</v>
      </c>
      <c r="G54" s="192">
        <v>120</v>
      </c>
      <c r="H54" s="192">
        <v>96</v>
      </c>
      <c r="I54" s="192">
        <v>131</v>
      </c>
      <c r="J54" s="191">
        <v>79</v>
      </c>
      <c r="K54" s="193">
        <f t="shared" si="6"/>
        <v>944</v>
      </c>
      <c r="L54" s="194">
        <f t="shared" si="7"/>
        <v>0.14701759850490578</v>
      </c>
      <c r="N54" s="14">
        <v>6421</v>
      </c>
    </row>
    <row r="55" spans="2:14" ht="20.100000000000001" customHeight="1">
      <c r="B55" s="203" t="s">
        <v>159</v>
      </c>
      <c r="C55" s="204"/>
      <c r="D55" s="191">
        <v>64</v>
      </c>
      <c r="E55" s="192">
        <v>61</v>
      </c>
      <c r="F55" s="192">
        <v>87</v>
      </c>
      <c r="G55" s="192">
        <v>54</v>
      </c>
      <c r="H55" s="192">
        <v>53</v>
      </c>
      <c r="I55" s="192">
        <v>49</v>
      </c>
      <c r="J55" s="191">
        <v>24</v>
      </c>
      <c r="K55" s="193">
        <f t="shared" si="6"/>
        <v>392</v>
      </c>
      <c r="L55" s="194">
        <f t="shared" si="7"/>
        <v>0.15679999999999999</v>
      </c>
      <c r="N55" s="14">
        <v>2500</v>
      </c>
    </row>
    <row r="56" spans="2:14" ht="20.100000000000001" customHeight="1">
      <c r="B56" s="203" t="s">
        <v>160</v>
      </c>
      <c r="C56" s="204"/>
      <c r="D56" s="191">
        <v>184</v>
      </c>
      <c r="E56" s="192">
        <v>137</v>
      </c>
      <c r="F56" s="192">
        <v>151</v>
      </c>
      <c r="G56" s="192">
        <v>134</v>
      </c>
      <c r="H56" s="192">
        <v>98</v>
      </c>
      <c r="I56" s="192">
        <v>93</v>
      </c>
      <c r="J56" s="191">
        <v>56</v>
      </c>
      <c r="K56" s="193">
        <f t="shared" si="6"/>
        <v>853</v>
      </c>
      <c r="L56" s="194">
        <f t="shared" si="7"/>
        <v>0.19636279926335176</v>
      </c>
      <c r="N56" s="14">
        <v>4344</v>
      </c>
    </row>
    <row r="57" spans="2:14" ht="20.100000000000001" customHeight="1">
      <c r="B57" s="203" t="s">
        <v>161</v>
      </c>
      <c r="C57" s="204"/>
      <c r="D57" s="191">
        <v>406</v>
      </c>
      <c r="E57" s="192">
        <v>379</v>
      </c>
      <c r="F57" s="192">
        <v>388</v>
      </c>
      <c r="G57" s="192">
        <v>253</v>
      </c>
      <c r="H57" s="192">
        <v>169</v>
      </c>
      <c r="I57" s="192">
        <v>216</v>
      </c>
      <c r="J57" s="191">
        <v>110</v>
      </c>
      <c r="K57" s="193">
        <f t="shared" si="6"/>
        <v>1921</v>
      </c>
      <c r="L57" s="194">
        <f t="shared" si="7"/>
        <v>0.20781047165729122</v>
      </c>
      <c r="N57" s="14">
        <v>9244</v>
      </c>
    </row>
    <row r="58" spans="2:14" ht="20.100000000000001" customHeight="1">
      <c r="B58" s="203" t="s">
        <v>162</v>
      </c>
      <c r="C58" s="204"/>
      <c r="D58" s="191">
        <v>404</v>
      </c>
      <c r="E58" s="192">
        <v>350</v>
      </c>
      <c r="F58" s="192">
        <v>407</v>
      </c>
      <c r="G58" s="192">
        <v>252</v>
      </c>
      <c r="H58" s="192">
        <v>223</v>
      </c>
      <c r="I58" s="192">
        <v>248</v>
      </c>
      <c r="J58" s="191">
        <v>147</v>
      </c>
      <c r="K58" s="193">
        <f t="shared" si="6"/>
        <v>2031</v>
      </c>
      <c r="L58" s="194">
        <f t="shared" si="7"/>
        <v>0.1919115562694888</v>
      </c>
      <c r="N58" s="14">
        <v>10583</v>
      </c>
    </row>
    <row r="59" spans="2:14" ht="20.100000000000001" customHeight="1">
      <c r="B59" s="203" t="s">
        <v>163</v>
      </c>
      <c r="C59" s="204"/>
      <c r="D59" s="191">
        <v>207</v>
      </c>
      <c r="E59" s="192">
        <v>168</v>
      </c>
      <c r="F59" s="192">
        <v>188</v>
      </c>
      <c r="G59" s="192">
        <v>146</v>
      </c>
      <c r="H59" s="192">
        <v>130</v>
      </c>
      <c r="I59" s="192">
        <v>123</v>
      </c>
      <c r="J59" s="191">
        <v>90</v>
      </c>
      <c r="K59" s="193">
        <f t="shared" si="6"/>
        <v>1052</v>
      </c>
      <c r="L59" s="194">
        <f t="shared" si="7"/>
        <v>0.15920096852300242</v>
      </c>
      <c r="N59" s="14">
        <v>6608</v>
      </c>
    </row>
    <row r="60" spans="2:14" ht="20.100000000000001" customHeight="1">
      <c r="B60" s="203" t="s">
        <v>164</v>
      </c>
      <c r="C60" s="204"/>
      <c r="D60" s="191">
        <v>400</v>
      </c>
      <c r="E60" s="192">
        <v>218</v>
      </c>
      <c r="F60" s="192">
        <v>468</v>
      </c>
      <c r="G60" s="192">
        <v>265</v>
      </c>
      <c r="H60" s="192">
        <v>213</v>
      </c>
      <c r="I60" s="192">
        <v>281</v>
      </c>
      <c r="J60" s="191">
        <v>171</v>
      </c>
      <c r="K60" s="193">
        <f t="shared" si="6"/>
        <v>2016</v>
      </c>
      <c r="L60" s="194">
        <f t="shared" si="7"/>
        <v>0.21063629714763349</v>
      </c>
      <c r="N60" s="14">
        <v>9571</v>
      </c>
    </row>
    <row r="61" spans="2:14" ht="20.100000000000001" customHeight="1">
      <c r="B61" s="203" t="s">
        <v>165</v>
      </c>
      <c r="C61" s="204"/>
      <c r="D61" s="191">
        <v>115</v>
      </c>
      <c r="E61" s="192">
        <v>72</v>
      </c>
      <c r="F61" s="192">
        <v>154</v>
      </c>
      <c r="G61" s="192">
        <v>83</v>
      </c>
      <c r="H61" s="192">
        <v>89</v>
      </c>
      <c r="I61" s="192">
        <v>92</v>
      </c>
      <c r="J61" s="191">
        <v>49</v>
      </c>
      <c r="K61" s="193">
        <f t="shared" si="6"/>
        <v>654</v>
      </c>
      <c r="L61" s="194">
        <f t="shared" si="7"/>
        <v>0.21484888304862024</v>
      </c>
      <c r="N61" s="14">
        <v>3044</v>
      </c>
    </row>
    <row r="62" spans="2:14" ht="20.100000000000001" customHeight="1">
      <c r="B62" s="203" t="s">
        <v>166</v>
      </c>
      <c r="C62" s="204"/>
      <c r="D62" s="191">
        <v>282</v>
      </c>
      <c r="E62" s="192">
        <v>117</v>
      </c>
      <c r="F62" s="192">
        <v>259</v>
      </c>
      <c r="G62" s="192">
        <v>139</v>
      </c>
      <c r="H62" s="192">
        <v>133</v>
      </c>
      <c r="I62" s="192">
        <v>132</v>
      </c>
      <c r="J62" s="191">
        <v>79</v>
      </c>
      <c r="K62" s="193">
        <f t="shared" si="6"/>
        <v>1141</v>
      </c>
      <c r="L62" s="194">
        <f t="shared" si="7"/>
        <v>0.18991344873501997</v>
      </c>
      <c r="N62" s="14">
        <v>6008</v>
      </c>
    </row>
    <row r="63" spans="2:14" ht="20.100000000000001" customHeight="1">
      <c r="B63" s="203" t="s">
        <v>167</v>
      </c>
      <c r="C63" s="204"/>
      <c r="D63" s="191">
        <v>176</v>
      </c>
      <c r="E63" s="192">
        <v>153</v>
      </c>
      <c r="F63" s="192">
        <v>328</v>
      </c>
      <c r="G63" s="192">
        <v>215</v>
      </c>
      <c r="H63" s="192">
        <v>178</v>
      </c>
      <c r="I63" s="192">
        <v>192</v>
      </c>
      <c r="J63" s="191">
        <v>73</v>
      </c>
      <c r="K63" s="193">
        <f t="shared" si="6"/>
        <v>1315</v>
      </c>
      <c r="L63" s="194">
        <f t="shared" si="7"/>
        <v>0.14395183360700603</v>
      </c>
      <c r="N63" s="14">
        <v>9135</v>
      </c>
    </row>
    <row r="64" spans="2:14" ht="20.100000000000001" customHeight="1">
      <c r="B64" s="203" t="s">
        <v>168</v>
      </c>
      <c r="C64" s="204"/>
      <c r="D64" s="191">
        <v>34</v>
      </c>
      <c r="E64" s="192">
        <v>17</v>
      </c>
      <c r="F64" s="192">
        <v>33</v>
      </c>
      <c r="G64" s="192">
        <v>29</v>
      </c>
      <c r="H64" s="192">
        <v>36</v>
      </c>
      <c r="I64" s="192">
        <v>21</v>
      </c>
      <c r="J64" s="191">
        <v>27</v>
      </c>
      <c r="K64" s="193">
        <f t="shared" si="6"/>
        <v>197</v>
      </c>
      <c r="L64" s="194">
        <f t="shared" si="7"/>
        <v>0.21986607142857142</v>
      </c>
      <c r="N64" s="14">
        <v>896</v>
      </c>
    </row>
    <row r="65" spans="2:14" ht="20.100000000000001" customHeight="1">
      <c r="B65" s="203" t="s">
        <v>169</v>
      </c>
      <c r="C65" s="204"/>
      <c r="D65" s="191">
        <v>212</v>
      </c>
      <c r="E65" s="192">
        <v>183</v>
      </c>
      <c r="F65" s="192">
        <v>349</v>
      </c>
      <c r="G65" s="192">
        <v>229</v>
      </c>
      <c r="H65" s="192">
        <v>208</v>
      </c>
      <c r="I65" s="192">
        <v>285</v>
      </c>
      <c r="J65" s="191">
        <v>135</v>
      </c>
      <c r="K65" s="193">
        <f t="shared" si="6"/>
        <v>1601</v>
      </c>
      <c r="L65" s="194">
        <f t="shared" si="7"/>
        <v>0.15931933525723951</v>
      </c>
      <c r="N65" s="14">
        <v>10049</v>
      </c>
    </row>
    <row r="66" spans="2:14" ht="20.100000000000001" customHeight="1">
      <c r="B66" s="203" t="s">
        <v>170</v>
      </c>
      <c r="C66" s="204"/>
      <c r="D66" s="191">
        <v>114</v>
      </c>
      <c r="E66" s="192">
        <v>84</v>
      </c>
      <c r="F66" s="192">
        <v>159</v>
      </c>
      <c r="G66" s="192">
        <v>107</v>
      </c>
      <c r="H66" s="192">
        <v>75</v>
      </c>
      <c r="I66" s="192">
        <v>121</v>
      </c>
      <c r="J66" s="191">
        <v>58</v>
      </c>
      <c r="K66" s="193">
        <f t="shared" si="6"/>
        <v>718</v>
      </c>
      <c r="L66" s="194">
        <f t="shared" si="7"/>
        <v>0.15983971504897596</v>
      </c>
      <c r="N66" s="14">
        <v>4492</v>
      </c>
    </row>
    <row r="67" spans="2:14" ht="20.100000000000001" customHeight="1">
      <c r="B67" s="203" t="s">
        <v>171</v>
      </c>
      <c r="C67" s="204"/>
      <c r="D67" s="187">
        <v>569</v>
      </c>
      <c r="E67" s="188">
        <v>552</v>
      </c>
      <c r="F67" s="188">
        <v>1014</v>
      </c>
      <c r="G67" s="188">
        <v>565</v>
      </c>
      <c r="H67" s="188">
        <v>462</v>
      </c>
      <c r="I67" s="188">
        <v>591</v>
      </c>
      <c r="J67" s="187">
        <v>306</v>
      </c>
      <c r="K67" s="189">
        <f t="shared" si="6"/>
        <v>4059</v>
      </c>
      <c r="L67" s="195">
        <f t="shared" si="7"/>
        <v>0.18596234022082742</v>
      </c>
      <c r="N67" s="14">
        <v>21827</v>
      </c>
    </row>
    <row r="68" spans="2:14" ht="20.100000000000001" customHeight="1">
      <c r="B68" s="203" t="s">
        <v>172</v>
      </c>
      <c r="C68" s="204"/>
      <c r="D68" s="187">
        <v>88</v>
      </c>
      <c r="E68" s="188">
        <v>87</v>
      </c>
      <c r="F68" s="188">
        <v>173</v>
      </c>
      <c r="G68" s="188">
        <v>98</v>
      </c>
      <c r="H68" s="188">
        <v>88</v>
      </c>
      <c r="I68" s="188">
        <v>80</v>
      </c>
      <c r="J68" s="187">
        <v>58</v>
      </c>
      <c r="K68" s="189">
        <f t="shared" si="6"/>
        <v>672</v>
      </c>
      <c r="L68" s="195">
        <f t="shared" si="7"/>
        <v>0.16515114278692553</v>
      </c>
      <c r="N68" s="14">
        <v>4069</v>
      </c>
    </row>
    <row r="69" spans="2:14" ht="20.100000000000001" customHeight="1">
      <c r="B69" s="203" t="s">
        <v>173</v>
      </c>
      <c r="C69" s="204"/>
      <c r="D69" s="187">
        <v>104</v>
      </c>
      <c r="E69" s="188">
        <v>102</v>
      </c>
      <c r="F69" s="188">
        <v>260</v>
      </c>
      <c r="G69" s="188">
        <v>117</v>
      </c>
      <c r="H69" s="188">
        <v>92</v>
      </c>
      <c r="I69" s="188">
        <v>120</v>
      </c>
      <c r="J69" s="187">
        <v>74</v>
      </c>
      <c r="K69" s="189">
        <f t="shared" si="6"/>
        <v>869</v>
      </c>
      <c r="L69" s="195">
        <f t="shared" si="7"/>
        <v>0.15272407732864676</v>
      </c>
      <c r="N69" s="14">
        <v>5690</v>
      </c>
    </row>
    <row r="70" spans="2:14" ht="20.100000000000001" customHeight="1">
      <c r="B70" s="203" t="s">
        <v>174</v>
      </c>
      <c r="C70" s="204"/>
      <c r="D70" s="187">
        <v>819</v>
      </c>
      <c r="E70" s="188">
        <v>506</v>
      </c>
      <c r="F70" s="188">
        <v>717</v>
      </c>
      <c r="G70" s="188">
        <v>486</v>
      </c>
      <c r="H70" s="188">
        <v>393</v>
      </c>
      <c r="I70" s="188">
        <v>461</v>
      </c>
      <c r="J70" s="187">
        <v>228</v>
      </c>
      <c r="K70" s="189">
        <f t="shared" si="6"/>
        <v>3610</v>
      </c>
      <c r="L70" s="195">
        <f t="shared" si="7"/>
        <v>0.22778899545683998</v>
      </c>
      <c r="N70" s="14">
        <v>15848</v>
      </c>
    </row>
    <row r="71" spans="2:14" ht="20.100000000000001" customHeight="1">
      <c r="B71" s="203" t="s">
        <v>175</v>
      </c>
      <c r="C71" s="204"/>
      <c r="D71" s="187">
        <v>126</v>
      </c>
      <c r="E71" s="188">
        <v>116</v>
      </c>
      <c r="F71" s="188">
        <v>217</v>
      </c>
      <c r="G71" s="188">
        <v>141</v>
      </c>
      <c r="H71" s="188">
        <v>127</v>
      </c>
      <c r="I71" s="188">
        <v>131</v>
      </c>
      <c r="J71" s="187">
        <v>80</v>
      </c>
      <c r="K71" s="189">
        <f t="shared" si="6"/>
        <v>938</v>
      </c>
      <c r="L71" s="195">
        <f t="shared" si="7"/>
        <v>0.20259179265658747</v>
      </c>
      <c r="N71" s="14">
        <v>4630</v>
      </c>
    </row>
    <row r="72" spans="2:14" ht="20.100000000000001" customHeight="1">
      <c r="B72" s="203" t="s">
        <v>176</v>
      </c>
      <c r="C72" s="204"/>
      <c r="D72" s="187">
        <v>207</v>
      </c>
      <c r="E72" s="188">
        <v>115</v>
      </c>
      <c r="F72" s="188">
        <v>229</v>
      </c>
      <c r="G72" s="188">
        <v>118</v>
      </c>
      <c r="H72" s="188">
        <v>103</v>
      </c>
      <c r="I72" s="188">
        <v>131</v>
      </c>
      <c r="J72" s="187">
        <v>60</v>
      </c>
      <c r="K72" s="189">
        <f t="shared" si="6"/>
        <v>963</v>
      </c>
      <c r="L72" s="195">
        <f t="shared" si="7"/>
        <v>0.21807065217391305</v>
      </c>
      <c r="N72" s="14">
        <v>4416</v>
      </c>
    </row>
    <row r="73" spans="2:14" ht="20.100000000000001" customHeight="1">
      <c r="B73" s="203" t="s">
        <v>177</v>
      </c>
      <c r="C73" s="204"/>
      <c r="D73" s="187">
        <v>187</v>
      </c>
      <c r="E73" s="188">
        <v>117</v>
      </c>
      <c r="F73" s="188">
        <v>174</v>
      </c>
      <c r="G73" s="188">
        <v>113</v>
      </c>
      <c r="H73" s="188">
        <v>99</v>
      </c>
      <c r="I73" s="188">
        <v>125</v>
      </c>
      <c r="J73" s="187">
        <v>54</v>
      </c>
      <c r="K73" s="189">
        <f t="shared" si="6"/>
        <v>869</v>
      </c>
      <c r="L73" s="195">
        <f t="shared" si="7"/>
        <v>0.21627675460428072</v>
      </c>
      <c r="N73" s="14">
        <v>4018</v>
      </c>
    </row>
    <row r="74" spans="2:14" ht="20.100000000000001" customHeight="1">
      <c r="B74" s="203" t="s">
        <v>178</v>
      </c>
      <c r="C74" s="204"/>
      <c r="D74" s="187">
        <v>149</v>
      </c>
      <c r="E74" s="188">
        <v>106</v>
      </c>
      <c r="F74" s="188">
        <v>160</v>
      </c>
      <c r="G74" s="188">
        <v>109</v>
      </c>
      <c r="H74" s="188">
        <v>75</v>
      </c>
      <c r="I74" s="188">
        <v>86</v>
      </c>
      <c r="J74" s="187">
        <v>44</v>
      </c>
      <c r="K74" s="189">
        <f t="shared" si="6"/>
        <v>729</v>
      </c>
      <c r="L74" s="196">
        <f t="shared" si="7"/>
        <v>0.22320881812614821</v>
      </c>
      <c r="N74" s="14">
        <v>3266</v>
      </c>
    </row>
    <row r="75" spans="2:14" ht="20.100000000000001" customHeight="1">
      <c r="B75" s="203" t="s">
        <v>179</v>
      </c>
      <c r="C75" s="204"/>
      <c r="D75" s="187">
        <v>331</v>
      </c>
      <c r="E75" s="188">
        <v>217</v>
      </c>
      <c r="F75" s="188">
        <v>279</v>
      </c>
      <c r="G75" s="188">
        <v>205</v>
      </c>
      <c r="H75" s="188">
        <v>199</v>
      </c>
      <c r="I75" s="188">
        <v>214</v>
      </c>
      <c r="J75" s="187">
        <v>93</v>
      </c>
      <c r="K75" s="189">
        <f t="shared" si="6"/>
        <v>1538</v>
      </c>
      <c r="L75" s="197">
        <f t="shared" si="7"/>
        <v>0.25258663163080963</v>
      </c>
      <c r="N75" s="14">
        <v>6089</v>
      </c>
    </row>
    <row r="76" spans="2:14" ht="20.100000000000001" customHeight="1">
      <c r="B76" s="203" t="s">
        <v>180</v>
      </c>
      <c r="C76" s="204"/>
      <c r="D76" s="187">
        <v>103</v>
      </c>
      <c r="E76" s="188">
        <v>69</v>
      </c>
      <c r="F76" s="188">
        <v>89</v>
      </c>
      <c r="G76" s="188">
        <v>62</v>
      </c>
      <c r="H76" s="188">
        <v>47</v>
      </c>
      <c r="I76" s="188">
        <v>68</v>
      </c>
      <c r="J76" s="187">
        <v>29</v>
      </c>
      <c r="K76" s="189">
        <f t="shared" si="6"/>
        <v>467</v>
      </c>
      <c r="L76" s="195">
        <f t="shared" si="7"/>
        <v>0.23609706774519718</v>
      </c>
      <c r="N76" s="14">
        <v>1978</v>
      </c>
    </row>
    <row r="77" spans="2:14" ht="20.100000000000001" customHeight="1">
      <c r="B77" s="203" t="s">
        <v>181</v>
      </c>
      <c r="C77" s="204"/>
      <c r="D77" s="187">
        <v>310</v>
      </c>
      <c r="E77" s="188">
        <v>187</v>
      </c>
      <c r="F77" s="188">
        <v>392</v>
      </c>
      <c r="G77" s="188">
        <v>248</v>
      </c>
      <c r="H77" s="188">
        <v>190</v>
      </c>
      <c r="I77" s="188">
        <v>220</v>
      </c>
      <c r="J77" s="187">
        <v>111</v>
      </c>
      <c r="K77" s="189">
        <f t="shared" si="6"/>
        <v>1658</v>
      </c>
      <c r="L77" s="195">
        <f t="shared" si="7"/>
        <v>0.21086099453134935</v>
      </c>
      <c r="N77" s="14">
        <v>7863</v>
      </c>
    </row>
    <row r="78" spans="2:14" ht="20.100000000000001" customHeight="1">
      <c r="B78" s="203" t="s">
        <v>182</v>
      </c>
      <c r="C78" s="204"/>
      <c r="D78" s="187">
        <v>48</v>
      </c>
      <c r="E78" s="188">
        <v>29</v>
      </c>
      <c r="F78" s="188">
        <v>71</v>
      </c>
      <c r="G78" s="188">
        <v>34</v>
      </c>
      <c r="H78" s="188">
        <v>27</v>
      </c>
      <c r="I78" s="188">
        <v>42</v>
      </c>
      <c r="J78" s="187">
        <v>14</v>
      </c>
      <c r="K78" s="189">
        <f t="shared" si="6"/>
        <v>265</v>
      </c>
      <c r="L78" s="195">
        <f t="shared" si="7"/>
        <v>0.21615008156606852</v>
      </c>
      <c r="N78" s="14">
        <v>1226</v>
      </c>
    </row>
    <row r="79" spans="2:14" ht="20.100000000000001" customHeight="1">
      <c r="B79" s="203" t="s">
        <v>183</v>
      </c>
      <c r="C79" s="204"/>
      <c r="D79" s="187">
        <v>204</v>
      </c>
      <c r="E79" s="188">
        <v>151</v>
      </c>
      <c r="F79" s="188">
        <v>394</v>
      </c>
      <c r="G79" s="188">
        <v>209</v>
      </c>
      <c r="H79" s="188">
        <v>179</v>
      </c>
      <c r="I79" s="188">
        <v>266</v>
      </c>
      <c r="J79" s="187">
        <v>141</v>
      </c>
      <c r="K79" s="189">
        <f t="shared" si="6"/>
        <v>1544</v>
      </c>
      <c r="L79" s="195">
        <f t="shared" si="7"/>
        <v>0.17077756885300299</v>
      </c>
      <c r="N79" s="14">
        <v>9041</v>
      </c>
    </row>
    <row r="80" spans="2:14" ht="20.100000000000001" customHeight="1">
      <c r="B80" s="203" t="s">
        <v>184</v>
      </c>
      <c r="C80" s="204"/>
      <c r="D80" s="45">
        <v>52</v>
      </c>
      <c r="E80" s="46">
        <v>40</v>
      </c>
      <c r="F80" s="46">
        <v>80</v>
      </c>
      <c r="G80" s="46">
        <v>48</v>
      </c>
      <c r="H80" s="46">
        <v>38</v>
      </c>
      <c r="I80" s="46">
        <v>69</v>
      </c>
      <c r="J80" s="45">
        <v>42</v>
      </c>
      <c r="K80" s="47">
        <f t="shared" si="6"/>
        <v>369</v>
      </c>
      <c r="L80" s="195">
        <f t="shared" si="7"/>
        <v>0.1752136752136752</v>
      </c>
      <c r="N80" s="14">
        <v>2106</v>
      </c>
    </row>
    <row r="81" spans="2:14" ht="20.100000000000001" customHeight="1">
      <c r="B81" s="203" t="s">
        <v>185</v>
      </c>
      <c r="C81" s="204"/>
      <c r="D81" s="45">
        <v>35</v>
      </c>
      <c r="E81" s="46">
        <v>45</v>
      </c>
      <c r="F81" s="46">
        <v>125</v>
      </c>
      <c r="G81" s="46">
        <v>62</v>
      </c>
      <c r="H81" s="46">
        <v>45</v>
      </c>
      <c r="I81" s="46">
        <v>83</v>
      </c>
      <c r="J81" s="45">
        <v>40</v>
      </c>
      <c r="K81" s="47">
        <f t="shared" si="6"/>
        <v>435</v>
      </c>
      <c r="L81" s="195">
        <f t="shared" si="7"/>
        <v>0.16081330868761554</v>
      </c>
      <c r="N81" s="14">
        <v>2705</v>
      </c>
    </row>
    <row r="82" spans="2:14" ht="20.100000000000001" customHeight="1">
      <c r="B82" s="203" t="s">
        <v>186</v>
      </c>
      <c r="C82" s="204"/>
      <c r="D82" s="40">
        <v>209</v>
      </c>
      <c r="E82" s="39">
        <v>162</v>
      </c>
      <c r="F82" s="39">
        <v>282</v>
      </c>
      <c r="G82" s="39">
        <v>156</v>
      </c>
      <c r="H82" s="39">
        <v>145</v>
      </c>
      <c r="I82" s="39">
        <v>164</v>
      </c>
      <c r="J82" s="40">
        <v>110</v>
      </c>
      <c r="K82" s="190">
        <f t="shared" si="6"/>
        <v>1228</v>
      </c>
      <c r="L82" s="197">
        <f t="shared" si="7"/>
        <v>0.18600424113904876</v>
      </c>
      <c r="N82" s="14">
        <v>6602</v>
      </c>
    </row>
    <row r="83" spans="2:14" ht="20.100000000000001" customHeight="1"/>
    <row r="84" spans="2:14" ht="20.100000000000001" customHeight="1"/>
    <row r="85" spans="2:14" ht="20.100000000000001" customHeight="1"/>
    <row r="86" spans="2:14" ht="20.100000000000001" customHeight="1"/>
    <row r="87" spans="2:14" ht="20.100000000000001" customHeight="1"/>
    <row r="88" spans="2:14" ht="20.100000000000001" customHeight="1"/>
    <row r="89" spans="2:14" ht="20.100000000000001" customHeight="1"/>
    <row r="90" spans="2:14" ht="20.100000000000001" customHeight="1"/>
    <row r="91" spans="2:14" ht="20.100000000000001" customHeight="1"/>
    <row r="92" spans="2:14" ht="20.100000000000001" customHeight="1"/>
    <row r="93" spans="2:14" ht="20.100000000000001" customHeight="1"/>
    <row r="94" spans="2:14" ht="20.100000000000001" customHeight="1"/>
    <row r="95" spans="2:14" ht="20.100000000000001" customHeight="1"/>
    <row r="96" spans="2:14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</sheetData>
  <mergeCells count="45">
    <mergeCell ref="B32:C32"/>
    <mergeCell ref="B25:C25"/>
    <mergeCell ref="B26:C26"/>
    <mergeCell ref="B27:C27"/>
    <mergeCell ref="B28:C28"/>
    <mergeCell ref="B29:C29"/>
    <mergeCell ref="B30:C30"/>
    <mergeCell ref="B4:C4"/>
    <mergeCell ref="B8:C8"/>
    <mergeCell ref="B9:C9"/>
    <mergeCell ref="B24:C24"/>
    <mergeCell ref="B31:C31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80:C80"/>
    <mergeCell ref="B81:C81"/>
    <mergeCell ref="B82:C82"/>
    <mergeCell ref="B75:C75"/>
    <mergeCell ref="B76:C76"/>
    <mergeCell ref="B77:C77"/>
    <mergeCell ref="B78:C78"/>
    <mergeCell ref="B79:C79"/>
  </mergeCells>
  <phoneticPr fontId="2"/>
  <pageMargins left="0.51181102362204722" right="0.51181102362204722" top="0.35433070866141736" bottom="0.35433070866141736" header="0.31496062992125984" footer="0.31496062992125984"/>
  <pageSetup paperSize="9" scale="9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109"/>
  <sheetViews>
    <sheetView zoomScaleNormal="100" workbookViewId="0"/>
  </sheetViews>
  <sheetFormatPr defaultColWidth="9" defaultRowHeight="13.2"/>
  <cols>
    <col min="1" max="1" width="2.44140625" style="14" customWidth="1"/>
    <col min="2" max="2" width="2.6640625" style="14" customWidth="1"/>
    <col min="3" max="3" width="16.88671875" style="14" customWidth="1"/>
    <col min="4" max="11" width="10.109375" style="14" customWidth="1"/>
    <col min="12" max="19" width="8.6640625" style="14" customWidth="1"/>
    <col min="20" max="20" width="9.6640625" style="14" customWidth="1"/>
    <col min="21" max="21" width="8.6640625" style="14" customWidth="1"/>
    <col min="22" max="22" width="9.10937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6" t="s">
        <v>52</v>
      </c>
    </row>
    <row r="2" spans="1:19" ht="20.100000000000001" customHeight="1"/>
    <row r="3" spans="1:19" ht="20.100000000000001" customHeight="1" thickBot="1">
      <c r="B3" s="215"/>
      <c r="C3" s="215"/>
      <c r="D3" s="215" t="s">
        <v>121</v>
      </c>
      <c r="E3" s="215"/>
      <c r="F3" s="215" t="s">
        <v>122</v>
      </c>
      <c r="G3" s="215"/>
      <c r="H3" s="215" t="s">
        <v>123</v>
      </c>
      <c r="I3" s="215"/>
      <c r="J3" s="215" t="s">
        <v>124</v>
      </c>
      <c r="K3" s="215"/>
      <c r="N3" s="109" t="s">
        <v>100</v>
      </c>
      <c r="O3" s="110"/>
      <c r="P3" s="111"/>
      <c r="Q3" s="61" t="s">
        <v>101</v>
      </c>
      <c r="R3" s="90" t="s">
        <v>102</v>
      </c>
      <c r="S3" s="90" t="s">
        <v>103</v>
      </c>
    </row>
    <row r="4" spans="1:19" ht="33" customHeight="1" thickTop="1" thickBot="1">
      <c r="B4" s="216"/>
      <c r="C4" s="216"/>
      <c r="D4" s="145" t="s">
        <v>126</v>
      </c>
      <c r="E4" s="146" t="s">
        <v>127</v>
      </c>
      <c r="F4" s="147" t="s">
        <v>126</v>
      </c>
      <c r="G4" s="148" t="s">
        <v>127</v>
      </c>
      <c r="H4" s="145" t="s">
        <v>126</v>
      </c>
      <c r="I4" s="146" t="s">
        <v>127</v>
      </c>
      <c r="J4" s="147" t="s">
        <v>126</v>
      </c>
      <c r="K4" s="148" t="s">
        <v>127</v>
      </c>
      <c r="N4" s="140"/>
      <c r="O4" s="85"/>
      <c r="P4" s="141"/>
      <c r="Q4" s="142"/>
      <c r="R4" s="143"/>
      <c r="S4" s="143"/>
    </row>
    <row r="5" spans="1:19" ht="20.100000000000001" customHeight="1" thickTop="1">
      <c r="B5" s="219" t="s">
        <v>113</v>
      </c>
      <c r="C5" s="219"/>
      <c r="D5" s="150">
        <v>5661</v>
      </c>
      <c r="E5" s="149">
        <v>320589.3899999999</v>
      </c>
      <c r="F5" s="151">
        <v>1708</v>
      </c>
      <c r="G5" s="152">
        <v>32614.079999999998</v>
      </c>
      <c r="H5" s="150">
        <v>532</v>
      </c>
      <c r="I5" s="149">
        <v>110757.09</v>
      </c>
      <c r="J5" s="151">
        <v>1104</v>
      </c>
      <c r="K5" s="152">
        <v>357425.14</v>
      </c>
      <c r="M5" s="162">
        <f>Q5+Q7</f>
        <v>40477</v>
      </c>
      <c r="N5" s="121" t="s">
        <v>107</v>
      </c>
      <c r="O5" s="122"/>
      <c r="P5" s="134"/>
      <c r="Q5" s="123">
        <v>32200</v>
      </c>
      <c r="R5" s="124">
        <v>2004984.699999999</v>
      </c>
      <c r="S5" s="124">
        <f>R5/Q5*100</f>
        <v>6226.6605590062081</v>
      </c>
    </row>
    <row r="6" spans="1:19" ht="20.100000000000001" customHeight="1">
      <c r="B6" s="217" t="s">
        <v>114</v>
      </c>
      <c r="C6" s="217"/>
      <c r="D6" s="153">
        <v>4697</v>
      </c>
      <c r="E6" s="154">
        <v>299586.35000000003</v>
      </c>
      <c r="F6" s="155">
        <v>1552</v>
      </c>
      <c r="G6" s="156">
        <v>29873.169999999995</v>
      </c>
      <c r="H6" s="153">
        <v>430</v>
      </c>
      <c r="I6" s="154">
        <v>93655.459999999992</v>
      </c>
      <c r="J6" s="155">
        <v>859</v>
      </c>
      <c r="K6" s="156">
        <v>263115.28999999998</v>
      </c>
      <c r="M6" s="58"/>
      <c r="N6" s="125"/>
      <c r="O6" s="94" t="s">
        <v>104</v>
      </c>
      <c r="P6" s="107"/>
      <c r="Q6" s="98">
        <f>Q5/Q$13</f>
        <v>0.62622765903654287</v>
      </c>
      <c r="R6" s="99">
        <f>R5/R$13</f>
        <v>0.39020569839653924</v>
      </c>
      <c r="S6" s="100" t="s">
        <v>106</v>
      </c>
    </row>
    <row r="7" spans="1:19" ht="20.100000000000001" customHeight="1">
      <c r="B7" s="217" t="s">
        <v>115</v>
      </c>
      <c r="C7" s="217"/>
      <c r="D7" s="153">
        <v>2881</v>
      </c>
      <c r="E7" s="154">
        <v>181306.39</v>
      </c>
      <c r="F7" s="155">
        <v>931</v>
      </c>
      <c r="G7" s="156">
        <v>17516.43</v>
      </c>
      <c r="H7" s="153">
        <v>517</v>
      </c>
      <c r="I7" s="154">
        <v>114709.09999999998</v>
      </c>
      <c r="J7" s="155">
        <v>646</v>
      </c>
      <c r="K7" s="156">
        <v>201897.12999999998</v>
      </c>
      <c r="M7" s="58"/>
      <c r="N7" s="126" t="s">
        <v>108</v>
      </c>
      <c r="O7" s="127"/>
      <c r="P7" s="135"/>
      <c r="Q7" s="128">
        <v>8277</v>
      </c>
      <c r="R7" s="129">
        <v>154142.41999999995</v>
      </c>
      <c r="S7" s="129">
        <f>R7/Q7*100</f>
        <v>1862.2981756675119</v>
      </c>
    </row>
    <row r="8" spans="1:19" ht="20.100000000000001" customHeight="1">
      <c r="B8" s="217" t="s">
        <v>116</v>
      </c>
      <c r="C8" s="217"/>
      <c r="D8" s="153">
        <v>1227</v>
      </c>
      <c r="E8" s="154">
        <v>71289.77</v>
      </c>
      <c r="F8" s="155">
        <v>269</v>
      </c>
      <c r="G8" s="156">
        <v>4622.9100000000008</v>
      </c>
      <c r="H8" s="153">
        <v>74</v>
      </c>
      <c r="I8" s="154">
        <v>15378.529999999999</v>
      </c>
      <c r="J8" s="155">
        <v>339</v>
      </c>
      <c r="K8" s="156">
        <v>104060.26</v>
      </c>
      <c r="L8" s="89"/>
      <c r="M8" s="88"/>
      <c r="N8" s="130"/>
      <c r="O8" s="94" t="s">
        <v>104</v>
      </c>
      <c r="P8" s="107"/>
      <c r="Q8" s="98">
        <f>Q7/Q$13</f>
        <v>0.16097162527470391</v>
      </c>
      <c r="R8" s="99">
        <f>R7/R$13</f>
        <v>2.9998857671399034E-2</v>
      </c>
      <c r="S8" s="100" t="s">
        <v>105</v>
      </c>
    </row>
    <row r="9" spans="1:19" ht="20.100000000000001" customHeight="1">
      <c r="B9" s="217" t="s">
        <v>117</v>
      </c>
      <c r="C9" s="217"/>
      <c r="D9" s="153">
        <v>1786</v>
      </c>
      <c r="E9" s="154">
        <v>123869.51000000002</v>
      </c>
      <c r="F9" s="155">
        <v>430</v>
      </c>
      <c r="G9" s="156">
        <v>9024.26</v>
      </c>
      <c r="H9" s="153">
        <v>319</v>
      </c>
      <c r="I9" s="154">
        <v>67796.549999999988</v>
      </c>
      <c r="J9" s="155">
        <v>401</v>
      </c>
      <c r="K9" s="156">
        <v>125115.76000000001</v>
      </c>
      <c r="L9" s="89"/>
      <c r="M9" s="88"/>
      <c r="N9" s="126" t="s">
        <v>109</v>
      </c>
      <c r="O9" s="127"/>
      <c r="P9" s="135"/>
      <c r="Q9" s="128">
        <v>4116</v>
      </c>
      <c r="R9" s="129">
        <v>896573.74999999977</v>
      </c>
      <c r="S9" s="129">
        <f>R9/Q9*100</f>
        <v>21782.64698736637</v>
      </c>
    </row>
    <row r="10" spans="1:19" ht="20.100000000000001" customHeight="1">
      <c r="B10" s="217" t="s">
        <v>118</v>
      </c>
      <c r="C10" s="217"/>
      <c r="D10" s="153">
        <v>4202</v>
      </c>
      <c r="E10" s="154">
        <v>272498.09000000003</v>
      </c>
      <c r="F10" s="155">
        <v>725</v>
      </c>
      <c r="G10" s="156">
        <v>14355.71</v>
      </c>
      <c r="H10" s="153">
        <v>565</v>
      </c>
      <c r="I10" s="154">
        <v>130268.41999999998</v>
      </c>
      <c r="J10" s="155">
        <v>976</v>
      </c>
      <c r="K10" s="156">
        <v>305314.81</v>
      </c>
      <c r="L10" s="89"/>
      <c r="M10" s="88"/>
      <c r="N10" s="95"/>
      <c r="O10" s="94" t="s">
        <v>104</v>
      </c>
      <c r="P10" s="107"/>
      <c r="Q10" s="98">
        <f>Q9/Q$13</f>
        <v>8.0048231198584174E-2</v>
      </c>
      <c r="R10" s="99">
        <f>R9/R$13</f>
        <v>0.17448920497136675</v>
      </c>
      <c r="S10" s="100" t="s">
        <v>105</v>
      </c>
    </row>
    <row r="11" spans="1:19" ht="20.100000000000001" customHeight="1">
      <c r="B11" s="217" t="s">
        <v>119</v>
      </c>
      <c r="C11" s="217"/>
      <c r="D11" s="153">
        <v>8985</v>
      </c>
      <c r="E11" s="154">
        <v>555156.19000000006</v>
      </c>
      <c r="F11" s="155">
        <v>2011</v>
      </c>
      <c r="G11" s="156">
        <v>33399.5</v>
      </c>
      <c r="H11" s="153">
        <v>1366</v>
      </c>
      <c r="I11" s="154">
        <v>301076.99000000011</v>
      </c>
      <c r="J11" s="155">
        <v>1708</v>
      </c>
      <c r="K11" s="156">
        <v>488421.72000000009</v>
      </c>
      <c r="L11" s="89"/>
      <c r="M11" s="88"/>
      <c r="N11" s="126" t="s">
        <v>110</v>
      </c>
      <c r="O11" s="127"/>
      <c r="P11" s="135"/>
      <c r="Q11" s="101">
        <v>6826</v>
      </c>
      <c r="R11" s="102">
        <v>2082575.4499999995</v>
      </c>
      <c r="S11" s="102">
        <f>R11/Q11*100</f>
        <v>30509.455757398177</v>
      </c>
    </row>
    <row r="12" spans="1:19" ht="20.100000000000001" customHeight="1" thickBot="1">
      <c r="B12" s="218" t="s">
        <v>120</v>
      </c>
      <c r="C12" s="218"/>
      <c r="D12" s="157">
        <v>2761</v>
      </c>
      <c r="E12" s="158">
        <v>180689.01</v>
      </c>
      <c r="F12" s="159">
        <v>651</v>
      </c>
      <c r="G12" s="160">
        <v>12736.359999999999</v>
      </c>
      <c r="H12" s="157">
        <v>313</v>
      </c>
      <c r="I12" s="158">
        <v>62931.61</v>
      </c>
      <c r="J12" s="159">
        <v>793</v>
      </c>
      <c r="K12" s="160">
        <v>237225.34</v>
      </c>
      <c r="L12" s="89"/>
      <c r="M12" s="88"/>
      <c r="N12" s="125"/>
      <c r="O12" s="84" t="s">
        <v>104</v>
      </c>
      <c r="P12" s="108"/>
      <c r="Q12" s="103">
        <f>Q11/Q$13</f>
        <v>0.13275248449016899</v>
      </c>
      <c r="R12" s="104">
        <f>R11/R$13</f>
        <v>0.4053062389606949</v>
      </c>
      <c r="S12" s="105" t="s">
        <v>105</v>
      </c>
    </row>
    <row r="13" spans="1:19" ht="20.100000000000001" customHeight="1" thickTop="1">
      <c r="B13" s="161" t="s">
        <v>125</v>
      </c>
      <c r="C13" s="161"/>
      <c r="D13" s="150">
        <v>32200</v>
      </c>
      <c r="E13" s="149">
        <v>2004984.699999999</v>
      </c>
      <c r="F13" s="151">
        <v>8277</v>
      </c>
      <c r="G13" s="152">
        <v>154142.41999999995</v>
      </c>
      <c r="H13" s="150">
        <v>4116</v>
      </c>
      <c r="I13" s="149">
        <v>896573.74999999977</v>
      </c>
      <c r="J13" s="151">
        <v>6826</v>
      </c>
      <c r="K13" s="152">
        <v>2082575.4499999995</v>
      </c>
      <c r="M13" s="58"/>
      <c r="N13" s="131" t="s">
        <v>111</v>
      </c>
      <c r="O13" s="132"/>
      <c r="P13" s="133"/>
      <c r="Q13" s="96">
        <f>Q5+Q7+Q9+Q11</f>
        <v>51419</v>
      </c>
      <c r="R13" s="97">
        <f>R5+R7+R9+R11</f>
        <v>5138276.3199999984</v>
      </c>
      <c r="S13" s="97">
        <f>R13/Q13*100</f>
        <v>9992.9526439642905</v>
      </c>
    </row>
    <row r="14" spans="1:19" ht="20.100000000000001" customHeight="1">
      <c r="N14" s="130"/>
      <c r="O14" s="94" t="s">
        <v>104</v>
      </c>
      <c r="P14" s="107"/>
      <c r="Q14" s="98">
        <f>Q13/Q$13</f>
        <v>1</v>
      </c>
      <c r="R14" s="99">
        <f>R13/R$13</f>
        <v>1</v>
      </c>
      <c r="S14" s="100" t="s">
        <v>105</v>
      </c>
    </row>
    <row r="15" spans="1:19" ht="20.100000000000001" customHeight="1">
      <c r="B15" s="91"/>
      <c r="C15" s="85"/>
      <c r="D15" s="85"/>
      <c r="E15" s="92"/>
      <c r="F15" s="92"/>
      <c r="G15" s="93"/>
      <c r="N15" s="14" t="s">
        <v>128</v>
      </c>
      <c r="O15" s="14" t="s">
        <v>129</v>
      </c>
      <c r="P15" s="14" t="s">
        <v>130</v>
      </c>
      <c r="Q15" s="14" t="s">
        <v>131</v>
      </c>
    </row>
    <row r="16" spans="1:19" ht="20.100000000000001" customHeight="1">
      <c r="M16" s="14" t="s">
        <v>132</v>
      </c>
      <c r="N16" s="58">
        <f>D5/(D5+F5+H5+J5)</f>
        <v>0.62865074958356471</v>
      </c>
      <c r="O16" s="58">
        <f>F5/(D5+F5+H5+J5)</f>
        <v>0.18967240421987785</v>
      </c>
      <c r="P16" s="58">
        <f>H5/(D5+F5+H5+J5)</f>
        <v>5.9078289838978344E-2</v>
      </c>
      <c r="Q16" s="58">
        <f>J5/(D5+F5+H5+J5)</f>
        <v>0.12259855635757912</v>
      </c>
    </row>
    <row r="17" spans="13:17" ht="20.100000000000001" customHeight="1">
      <c r="M17" s="14" t="s">
        <v>133</v>
      </c>
      <c r="N17" s="58">
        <f t="shared" ref="N17:N23" si="0">D6/(D6+F6+H6+J6)</f>
        <v>0.62310957813743695</v>
      </c>
      <c r="O17" s="58">
        <f t="shared" ref="O17:O23" si="1">F6/(D6+F6+H6+J6)</f>
        <v>0.20589015654019635</v>
      </c>
      <c r="P17" s="58">
        <f t="shared" ref="P17:P23" si="2">H6/(D6+F6+H6+J6)</f>
        <v>5.7044308835234807E-2</v>
      </c>
      <c r="Q17" s="58">
        <f t="shared" ref="Q17:Q23" si="3">J6/(D6+F6+H6+J6)</f>
        <v>0.11395595648713186</v>
      </c>
    </row>
    <row r="18" spans="13:17" ht="20.100000000000001" customHeight="1">
      <c r="M18" s="14" t="s">
        <v>134</v>
      </c>
      <c r="N18" s="58">
        <f t="shared" si="0"/>
        <v>0.57909547738693468</v>
      </c>
      <c r="O18" s="58">
        <f t="shared" si="1"/>
        <v>0.1871356783919598</v>
      </c>
      <c r="P18" s="58">
        <f t="shared" si="2"/>
        <v>0.10391959798994975</v>
      </c>
      <c r="Q18" s="58">
        <f t="shared" si="3"/>
        <v>0.12984924623115579</v>
      </c>
    </row>
    <row r="19" spans="13:17" ht="20.100000000000001" customHeight="1">
      <c r="M19" s="14" t="s">
        <v>135</v>
      </c>
      <c r="N19" s="58">
        <f t="shared" si="0"/>
        <v>0.64274489261393397</v>
      </c>
      <c r="O19" s="58">
        <f t="shared" si="1"/>
        <v>0.14091147197485596</v>
      </c>
      <c r="P19" s="58">
        <f t="shared" si="2"/>
        <v>3.8763750654793087E-2</v>
      </c>
      <c r="Q19" s="58">
        <f t="shared" si="3"/>
        <v>0.17757988475641698</v>
      </c>
    </row>
    <row r="20" spans="13:17" ht="20.100000000000001" customHeight="1">
      <c r="M20" s="14" t="s">
        <v>136</v>
      </c>
      <c r="N20" s="58">
        <f t="shared" si="0"/>
        <v>0.60831062670299729</v>
      </c>
      <c r="O20" s="58">
        <f t="shared" si="1"/>
        <v>0.14645776566757493</v>
      </c>
      <c r="P20" s="58">
        <f t="shared" si="2"/>
        <v>0.10865122615803814</v>
      </c>
      <c r="Q20" s="58">
        <f t="shared" si="3"/>
        <v>0.13658038147138965</v>
      </c>
    </row>
    <row r="21" spans="13:17" ht="20.100000000000001" customHeight="1">
      <c r="M21" s="14" t="s">
        <v>137</v>
      </c>
      <c r="N21" s="58">
        <f t="shared" si="0"/>
        <v>0.64965986394557829</v>
      </c>
      <c r="O21" s="58">
        <f t="shared" si="1"/>
        <v>0.11209029066171923</v>
      </c>
      <c r="P21" s="58">
        <f t="shared" si="2"/>
        <v>8.7353123067408778E-2</v>
      </c>
      <c r="Q21" s="58">
        <f t="shared" si="3"/>
        <v>0.15089672232529375</v>
      </c>
    </row>
    <row r="22" spans="13:17" ht="20.100000000000001" customHeight="1">
      <c r="M22" s="14" t="s">
        <v>138</v>
      </c>
      <c r="N22" s="58">
        <f t="shared" si="0"/>
        <v>0.63859275053304909</v>
      </c>
      <c r="O22" s="58">
        <f t="shared" si="1"/>
        <v>0.14292821606254441</v>
      </c>
      <c r="P22" s="58">
        <f t="shared" si="2"/>
        <v>9.7085998578535893E-2</v>
      </c>
      <c r="Q22" s="58">
        <f t="shared" si="3"/>
        <v>0.12139303482587065</v>
      </c>
    </row>
    <row r="23" spans="13:17" ht="20.100000000000001" customHeight="1">
      <c r="M23" s="14" t="s">
        <v>139</v>
      </c>
      <c r="N23" s="58">
        <f t="shared" si="0"/>
        <v>0.61111111111111116</v>
      </c>
      <c r="O23" s="58">
        <f t="shared" si="1"/>
        <v>0.14409030544488713</v>
      </c>
      <c r="P23" s="58">
        <f t="shared" si="2"/>
        <v>6.9278441788401951E-2</v>
      </c>
      <c r="Q23" s="58">
        <f t="shared" si="3"/>
        <v>0.17552014165559982</v>
      </c>
    </row>
    <row r="24" spans="13:17" ht="20.100000000000001" customHeight="1">
      <c r="M24" s="14" t="s">
        <v>140</v>
      </c>
      <c r="N24" s="58">
        <f t="shared" ref="N24" si="4">D13/(D13+F13+H13+J13)</f>
        <v>0.62622765903654287</v>
      </c>
      <c r="O24" s="58">
        <f t="shared" ref="O24" si="5">F13/(D13+F13+H13+J13)</f>
        <v>0.16097162527470391</v>
      </c>
      <c r="P24" s="58">
        <f t="shared" ref="P24" si="6">H13/(D13+F13+H13+J13)</f>
        <v>8.0048231198584174E-2</v>
      </c>
      <c r="Q24" s="58">
        <f t="shared" ref="Q24" si="7">J13/(D13+F13+H13+J13)</f>
        <v>0.13275248449016899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128</v>
      </c>
      <c r="O28" s="14" t="s">
        <v>129</v>
      </c>
      <c r="P28" s="14" t="s">
        <v>130</v>
      </c>
      <c r="Q28" s="14" t="s">
        <v>131</v>
      </c>
    </row>
    <row r="29" spans="13:17" ht="20.100000000000001" customHeight="1">
      <c r="M29" s="14" t="s">
        <v>132</v>
      </c>
      <c r="N29" s="58">
        <f>E5/(E5+G5+I5+K5)</f>
        <v>0.39030310608037116</v>
      </c>
      <c r="O29" s="58">
        <f>G5/(E5+G5+I5+K5)</f>
        <v>3.9706169708092071E-2</v>
      </c>
      <c r="P29" s="58">
        <f>I5/(E5+G5+I5+K5)</f>
        <v>0.13484175582798677</v>
      </c>
      <c r="Q29" s="58">
        <f>K5/(E5+G5+I5+K5)</f>
        <v>0.43514896838354994</v>
      </c>
    </row>
    <row r="30" spans="13:17" ht="20.100000000000001" customHeight="1">
      <c r="M30" s="14" t="s">
        <v>133</v>
      </c>
      <c r="N30" s="58">
        <f t="shared" ref="N30:N37" si="8">E6/(E6+G6+I6+K6)</f>
        <v>0.43656825281111544</v>
      </c>
      <c r="O30" s="58">
        <f t="shared" ref="O30:O37" si="9">G6/(E6+G6+I6+K6)</f>
        <v>4.3532282538338032E-2</v>
      </c>
      <c r="P30" s="58">
        <f t="shared" ref="P30:P37" si="10">I6/(E6+G6+I6+K6)</f>
        <v>0.13647818246198901</v>
      </c>
      <c r="Q30" s="58">
        <f t="shared" ref="Q30:Q37" si="11">K6/(E6+G6+I6+K6)</f>
        <v>0.38342128218855748</v>
      </c>
    </row>
    <row r="31" spans="13:17" ht="20.100000000000001" customHeight="1">
      <c r="M31" s="14" t="s">
        <v>134</v>
      </c>
      <c r="N31" s="58">
        <f t="shared" si="8"/>
        <v>0.35175819057928542</v>
      </c>
      <c r="O31" s="58">
        <f t="shared" si="9"/>
        <v>3.3984172991413666E-2</v>
      </c>
      <c r="P31" s="58">
        <f t="shared" si="10"/>
        <v>0.22255070799754106</v>
      </c>
      <c r="Q31" s="58">
        <f t="shared" si="11"/>
        <v>0.39170692843175992</v>
      </c>
    </row>
    <row r="32" spans="13:17" ht="20.100000000000001" customHeight="1">
      <c r="M32" s="14" t="s">
        <v>135</v>
      </c>
      <c r="N32" s="58">
        <f t="shared" si="8"/>
        <v>0.36493080906941733</v>
      </c>
      <c r="O32" s="58">
        <f t="shared" si="9"/>
        <v>2.3664577492045494E-2</v>
      </c>
      <c r="P32" s="58">
        <f t="shared" si="10"/>
        <v>7.8722366409630803E-2</v>
      </c>
      <c r="Q32" s="58">
        <f t="shared" si="11"/>
        <v>0.53268224702890643</v>
      </c>
    </row>
    <row r="33" spans="13:17" ht="20.100000000000001" customHeight="1">
      <c r="M33" s="14" t="s">
        <v>136</v>
      </c>
      <c r="N33" s="58">
        <f t="shared" si="8"/>
        <v>0.38019397919154857</v>
      </c>
      <c r="O33" s="58">
        <f t="shared" si="9"/>
        <v>2.7698255354841751E-2</v>
      </c>
      <c r="P33" s="58">
        <f t="shared" si="10"/>
        <v>0.20808865813676647</v>
      </c>
      <c r="Q33" s="58">
        <f t="shared" si="11"/>
        <v>0.38401910731684319</v>
      </c>
    </row>
    <row r="34" spans="13:17" ht="20.100000000000001" customHeight="1">
      <c r="M34" s="14" t="s">
        <v>137</v>
      </c>
      <c r="N34" s="58">
        <f t="shared" si="8"/>
        <v>0.37719286067050029</v>
      </c>
      <c r="O34" s="58">
        <f t="shared" si="9"/>
        <v>1.9871226700547171E-2</v>
      </c>
      <c r="P34" s="58">
        <f t="shared" si="10"/>
        <v>0.18031802716424986</v>
      </c>
      <c r="Q34" s="58">
        <f t="shared" si="11"/>
        <v>0.42261788546470269</v>
      </c>
    </row>
    <row r="35" spans="13:17" ht="20.100000000000001" customHeight="1">
      <c r="M35" s="14" t="s">
        <v>138</v>
      </c>
      <c r="N35" s="58">
        <f t="shared" si="8"/>
        <v>0.40285506145475819</v>
      </c>
      <c r="O35" s="58">
        <f t="shared" si="9"/>
        <v>2.4236706475448278E-2</v>
      </c>
      <c r="P35" s="58">
        <f t="shared" si="10"/>
        <v>0.21847975667724004</v>
      </c>
      <c r="Q35" s="58">
        <f t="shared" si="11"/>
        <v>0.3544284753925534</v>
      </c>
    </row>
    <row r="36" spans="13:17" ht="20.100000000000001" customHeight="1">
      <c r="M36" s="14" t="s">
        <v>139</v>
      </c>
      <c r="N36" s="58">
        <f t="shared" si="8"/>
        <v>0.36607674683323349</v>
      </c>
      <c r="O36" s="58">
        <f t="shared" si="9"/>
        <v>2.5803922636451E-2</v>
      </c>
      <c r="P36" s="58">
        <f t="shared" si="10"/>
        <v>0.12749972486858932</v>
      </c>
      <c r="Q36" s="58">
        <f t="shared" si="11"/>
        <v>0.48061960566172635</v>
      </c>
    </row>
    <row r="37" spans="13:17" ht="20.100000000000001" customHeight="1">
      <c r="M37" s="14" t="s">
        <v>140</v>
      </c>
      <c r="N37" s="58">
        <f t="shared" si="8"/>
        <v>0.39020569839653924</v>
      </c>
      <c r="O37" s="58">
        <f t="shared" si="9"/>
        <v>2.9998857671399034E-2</v>
      </c>
      <c r="P37" s="58">
        <f t="shared" si="10"/>
        <v>0.17448920497136675</v>
      </c>
      <c r="Q37" s="58">
        <f t="shared" si="11"/>
        <v>0.4053062389606949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/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B10:C10"/>
    <mergeCell ref="B11:C11"/>
    <mergeCell ref="B12:C12"/>
    <mergeCell ref="D3:E3"/>
    <mergeCell ref="B5:C5"/>
    <mergeCell ref="B6:C6"/>
    <mergeCell ref="B7:C7"/>
    <mergeCell ref="B8:C8"/>
    <mergeCell ref="F3:G3"/>
    <mergeCell ref="H3:I3"/>
    <mergeCell ref="J3:K3"/>
    <mergeCell ref="B3:C4"/>
    <mergeCell ref="B9:C9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106"/>
  <sheetViews>
    <sheetView zoomScaleNormal="100" workbookViewId="0"/>
  </sheetViews>
  <sheetFormatPr defaultRowHeight="13.2"/>
  <cols>
    <col min="1" max="1" width="2.33203125" customWidth="1"/>
    <col min="2" max="2" width="5.6640625" customWidth="1"/>
    <col min="3" max="4" width="14.6640625" customWidth="1"/>
    <col min="5" max="8" width="12.6640625" customWidth="1"/>
  </cols>
  <sheetData>
    <row r="1" spans="1:14" s="14" customFormat="1" ht="20.100000000000001" customHeight="1">
      <c r="A1" s="106" t="s">
        <v>98</v>
      </c>
    </row>
    <row r="2" spans="1:14" s="14" customFormat="1" ht="20.100000000000001" customHeight="1"/>
    <row r="3" spans="1:14" s="14" customFormat="1" ht="20.100000000000001" customHeight="1">
      <c r="B3" s="201" t="s">
        <v>53</v>
      </c>
      <c r="C3" s="247"/>
      <c r="D3" s="248"/>
      <c r="E3" s="251" t="s">
        <v>51</v>
      </c>
      <c r="F3" s="240" t="s">
        <v>99</v>
      </c>
      <c r="G3" s="251" t="s">
        <v>56</v>
      </c>
      <c r="H3" s="240" t="s">
        <v>99</v>
      </c>
    </row>
    <row r="4" spans="1:14" s="14" customFormat="1" ht="20.100000000000001" customHeight="1" thickBot="1">
      <c r="B4" s="202"/>
      <c r="C4" s="249"/>
      <c r="D4" s="250"/>
      <c r="E4" s="252"/>
      <c r="F4" s="241"/>
      <c r="G4" s="252"/>
      <c r="H4" s="241"/>
      <c r="N4" s="24"/>
    </row>
    <row r="5" spans="1:14" s="14" customFormat="1" ht="20.100000000000001" customHeight="1" thickTop="1">
      <c r="B5" s="242" t="s">
        <v>68</v>
      </c>
      <c r="C5" s="243" t="s">
        <v>3</v>
      </c>
      <c r="D5" s="244"/>
      <c r="E5" s="163">
        <v>4903</v>
      </c>
      <c r="F5" s="164">
        <f t="shared" ref="F5:F16" si="0">E5/SUM(E$5:E$16)</f>
        <v>0.15226708074534162</v>
      </c>
      <c r="G5" s="165">
        <v>290171.32</v>
      </c>
      <c r="H5" s="166">
        <f t="shared" ref="H5:H16" si="1">G5/SUM(G$5:G$16)</f>
        <v>0.14472495475900637</v>
      </c>
      <c r="N5" s="24"/>
    </row>
    <row r="6" spans="1:14" s="14" customFormat="1" ht="20.100000000000001" customHeight="1">
      <c r="B6" s="238"/>
      <c r="C6" s="245" t="s">
        <v>8</v>
      </c>
      <c r="D6" s="246"/>
      <c r="E6" s="167">
        <v>234</v>
      </c>
      <c r="F6" s="168">
        <f t="shared" si="0"/>
        <v>7.2670807453416152E-3</v>
      </c>
      <c r="G6" s="169">
        <v>17372.310000000001</v>
      </c>
      <c r="H6" s="170">
        <f t="shared" si="1"/>
        <v>8.6645598841726817E-3</v>
      </c>
      <c r="N6" s="24"/>
    </row>
    <row r="7" spans="1:14" s="14" customFormat="1" ht="20.100000000000001" customHeight="1">
      <c r="B7" s="238"/>
      <c r="C7" s="245" t="s">
        <v>9</v>
      </c>
      <c r="D7" s="246"/>
      <c r="E7" s="167">
        <v>2000</v>
      </c>
      <c r="F7" s="168">
        <f t="shared" si="0"/>
        <v>6.2111801242236024E-2</v>
      </c>
      <c r="G7" s="169">
        <v>98329.920000000027</v>
      </c>
      <c r="H7" s="170">
        <f t="shared" si="1"/>
        <v>4.9042728355981981E-2</v>
      </c>
      <c r="N7" s="24"/>
    </row>
    <row r="8" spans="1:14" s="14" customFormat="1" ht="20.100000000000001" customHeight="1">
      <c r="B8" s="238"/>
      <c r="C8" s="245" t="s">
        <v>10</v>
      </c>
      <c r="D8" s="246"/>
      <c r="E8" s="167">
        <v>370</v>
      </c>
      <c r="F8" s="168">
        <f t="shared" si="0"/>
        <v>1.1490683229813664E-2</v>
      </c>
      <c r="G8" s="169">
        <v>17069.059999999994</v>
      </c>
      <c r="H8" s="170">
        <f t="shared" si="1"/>
        <v>8.5133118472175834E-3</v>
      </c>
      <c r="N8" s="24"/>
    </row>
    <row r="9" spans="1:14" s="14" customFormat="1" ht="20.100000000000001" customHeight="1">
      <c r="B9" s="238"/>
      <c r="C9" s="223" t="s">
        <v>70</v>
      </c>
      <c r="D9" s="224"/>
      <c r="E9" s="167">
        <v>3943</v>
      </c>
      <c r="F9" s="168">
        <f t="shared" si="0"/>
        <v>0.12245341614906832</v>
      </c>
      <c r="G9" s="169">
        <v>51337.04</v>
      </c>
      <c r="H9" s="170">
        <f t="shared" si="1"/>
        <v>2.5604704115697239E-2</v>
      </c>
      <c r="N9" s="24"/>
    </row>
    <row r="10" spans="1:14" s="14" customFormat="1" ht="20.100000000000001" customHeight="1">
      <c r="B10" s="238"/>
      <c r="C10" s="245" t="s">
        <v>54</v>
      </c>
      <c r="D10" s="246"/>
      <c r="E10" s="167">
        <v>6505</v>
      </c>
      <c r="F10" s="168">
        <f t="shared" si="0"/>
        <v>0.20201863354037267</v>
      </c>
      <c r="G10" s="169">
        <v>744583.5</v>
      </c>
      <c r="H10" s="170">
        <f t="shared" si="1"/>
        <v>0.37136617551246148</v>
      </c>
      <c r="N10" s="24"/>
    </row>
    <row r="11" spans="1:14" s="14" customFormat="1" ht="20.100000000000001" customHeight="1">
      <c r="B11" s="238"/>
      <c r="C11" s="245" t="s">
        <v>55</v>
      </c>
      <c r="D11" s="246"/>
      <c r="E11" s="167">
        <v>3102</v>
      </c>
      <c r="F11" s="168">
        <f t="shared" si="0"/>
        <v>9.6335403726708069E-2</v>
      </c>
      <c r="G11" s="169">
        <v>280577.46000000002</v>
      </c>
      <c r="H11" s="170">
        <f t="shared" si="1"/>
        <v>0.13993995066396267</v>
      </c>
      <c r="N11" s="24"/>
    </row>
    <row r="12" spans="1:14" s="14" customFormat="1" ht="20.100000000000001" customHeight="1">
      <c r="B12" s="238"/>
      <c r="C12" s="223" t="s">
        <v>152</v>
      </c>
      <c r="D12" s="224"/>
      <c r="E12" s="167">
        <v>1062</v>
      </c>
      <c r="F12" s="168">
        <f t="shared" si="0"/>
        <v>3.2981366459627327E-2</v>
      </c>
      <c r="G12" s="169">
        <v>142694.09000000005</v>
      </c>
      <c r="H12" s="170">
        <f t="shared" si="1"/>
        <v>7.1169665284727623E-2</v>
      </c>
      <c r="N12" s="24"/>
    </row>
    <row r="13" spans="1:14" s="14" customFormat="1" ht="20.100000000000001" customHeight="1">
      <c r="B13" s="238"/>
      <c r="C13" s="223" t="s">
        <v>150</v>
      </c>
      <c r="D13" s="224"/>
      <c r="E13" s="167">
        <v>170</v>
      </c>
      <c r="F13" s="168">
        <f t="shared" si="0"/>
        <v>5.2795031055900624E-3</v>
      </c>
      <c r="G13" s="169">
        <v>13894.769999999997</v>
      </c>
      <c r="H13" s="170">
        <f t="shared" si="1"/>
        <v>6.9301127335285881E-3</v>
      </c>
      <c r="N13" s="24"/>
    </row>
    <row r="14" spans="1:14" s="14" customFormat="1" ht="20.100000000000001" customHeight="1">
      <c r="B14" s="238"/>
      <c r="C14" s="223" t="s">
        <v>151</v>
      </c>
      <c r="D14" s="224"/>
      <c r="E14" s="167">
        <v>0</v>
      </c>
      <c r="F14" s="168">
        <f t="shared" si="0"/>
        <v>0</v>
      </c>
      <c r="G14" s="169">
        <v>0</v>
      </c>
      <c r="H14" s="170">
        <f t="shared" si="1"/>
        <v>0</v>
      </c>
      <c r="N14" s="24"/>
    </row>
    <row r="15" spans="1:14" s="14" customFormat="1" ht="20.100000000000001" customHeight="1">
      <c r="B15" s="238"/>
      <c r="C15" s="223" t="s">
        <v>72</v>
      </c>
      <c r="D15" s="224"/>
      <c r="E15" s="167">
        <v>8816</v>
      </c>
      <c r="F15" s="168">
        <f t="shared" si="0"/>
        <v>0.27378881987577641</v>
      </c>
      <c r="G15" s="169">
        <v>115112.28999999996</v>
      </c>
      <c r="H15" s="170">
        <f t="shared" si="1"/>
        <v>5.7413051580892341E-2</v>
      </c>
      <c r="N15" s="24"/>
    </row>
    <row r="16" spans="1:14" s="14" customFormat="1" ht="20.100000000000001" customHeight="1">
      <c r="B16" s="239"/>
      <c r="C16" s="233" t="s">
        <v>71</v>
      </c>
      <c r="D16" s="234"/>
      <c r="E16" s="171">
        <v>1095</v>
      </c>
      <c r="F16" s="172">
        <f t="shared" si="0"/>
        <v>3.4006211180124223E-2</v>
      </c>
      <c r="G16" s="173">
        <v>233842.94000000009</v>
      </c>
      <c r="H16" s="174">
        <f t="shared" si="1"/>
        <v>0.11663078526235142</v>
      </c>
      <c r="N16" s="24"/>
    </row>
    <row r="17" spans="2:8" s="14" customFormat="1" ht="20.100000000000001" customHeight="1">
      <c r="B17" s="237" t="s">
        <v>69</v>
      </c>
      <c r="C17" s="231" t="s">
        <v>83</v>
      </c>
      <c r="D17" s="232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>
      <c r="B18" s="238"/>
      <c r="C18" s="223" t="s">
        <v>84</v>
      </c>
      <c r="D18" s="224"/>
      <c r="E18" s="167">
        <v>2</v>
      </c>
      <c r="F18" s="168">
        <f t="shared" si="2"/>
        <v>2.4163344206838228E-4</v>
      </c>
      <c r="G18" s="169">
        <v>38.42</v>
      </c>
      <c r="H18" s="170">
        <f t="shared" si="3"/>
        <v>2.4925001177482484E-4</v>
      </c>
    </row>
    <row r="19" spans="2:8" s="14" customFormat="1" ht="20.100000000000001" customHeight="1">
      <c r="B19" s="238"/>
      <c r="C19" s="223" t="s">
        <v>85</v>
      </c>
      <c r="D19" s="224"/>
      <c r="E19" s="167">
        <v>623</v>
      </c>
      <c r="F19" s="168">
        <f t="shared" si="2"/>
        <v>7.5268817204301078E-2</v>
      </c>
      <c r="G19" s="169">
        <v>20517.210000000003</v>
      </c>
      <c r="H19" s="170">
        <f t="shared" si="3"/>
        <v>0.13310553966909305</v>
      </c>
    </row>
    <row r="20" spans="2:8" s="14" customFormat="1" ht="20.100000000000001" customHeight="1">
      <c r="B20" s="238"/>
      <c r="C20" s="223" t="s">
        <v>86</v>
      </c>
      <c r="D20" s="224"/>
      <c r="E20" s="167">
        <v>139</v>
      </c>
      <c r="F20" s="168">
        <f t="shared" si="2"/>
        <v>1.6793524223752566E-2</v>
      </c>
      <c r="G20" s="169">
        <v>5561.08</v>
      </c>
      <c r="H20" s="170">
        <f t="shared" si="3"/>
        <v>3.6077544390440995E-2</v>
      </c>
    </row>
    <row r="21" spans="2:8" s="14" customFormat="1" ht="20.100000000000001" customHeight="1">
      <c r="B21" s="238"/>
      <c r="C21" s="223" t="s">
        <v>87</v>
      </c>
      <c r="D21" s="224"/>
      <c r="E21" s="167">
        <v>391</v>
      </c>
      <c r="F21" s="168">
        <f t="shared" si="2"/>
        <v>4.7239337924368734E-2</v>
      </c>
      <c r="G21" s="169">
        <v>4490.6899999999996</v>
      </c>
      <c r="H21" s="170">
        <f t="shared" si="3"/>
        <v>2.9133381972334411E-2</v>
      </c>
    </row>
    <row r="22" spans="2:8" s="14" customFormat="1" ht="20.100000000000001" customHeight="1">
      <c r="B22" s="238"/>
      <c r="C22" s="223" t="s">
        <v>88</v>
      </c>
      <c r="D22" s="224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>
      <c r="B23" s="238"/>
      <c r="C23" s="223" t="s">
        <v>89</v>
      </c>
      <c r="D23" s="224"/>
      <c r="E23" s="167">
        <v>2197</v>
      </c>
      <c r="F23" s="168">
        <f t="shared" si="2"/>
        <v>0.26543433611211792</v>
      </c>
      <c r="G23" s="169">
        <v>75370.390000000014</v>
      </c>
      <c r="H23" s="170">
        <f t="shared" si="3"/>
        <v>0.48896591866145611</v>
      </c>
    </row>
    <row r="24" spans="2:8" s="14" customFormat="1" ht="20.100000000000001" customHeight="1">
      <c r="B24" s="238"/>
      <c r="C24" s="223" t="s">
        <v>90</v>
      </c>
      <c r="D24" s="224"/>
      <c r="E24" s="167">
        <v>51</v>
      </c>
      <c r="F24" s="168">
        <f t="shared" si="2"/>
        <v>6.1616527727437476E-3</v>
      </c>
      <c r="G24" s="169">
        <v>2108.9900000000002</v>
      </c>
      <c r="H24" s="170">
        <f t="shared" si="3"/>
        <v>1.3682086994611866E-2</v>
      </c>
    </row>
    <row r="25" spans="2:8" s="14" customFormat="1" ht="20.100000000000001" customHeight="1">
      <c r="B25" s="238"/>
      <c r="C25" s="223" t="s">
        <v>145</v>
      </c>
      <c r="D25" s="224"/>
      <c r="E25" s="167">
        <v>10</v>
      </c>
      <c r="F25" s="168">
        <f t="shared" si="2"/>
        <v>1.2081672103419112E-3</v>
      </c>
      <c r="G25" s="169">
        <v>363.18</v>
      </c>
      <c r="H25" s="170">
        <f t="shared" si="3"/>
        <v>2.3561327245283938E-3</v>
      </c>
    </row>
    <row r="26" spans="2:8" s="14" customFormat="1" ht="20.100000000000001" customHeight="1">
      <c r="B26" s="238"/>
      <c r="C26" s="223" t="s">
        <v>146</v>
      </c>
      <c r="D26" s="224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>
      <c r="B27" s="238"/>
      <c r="C27" s="223" t="s">
        <v>92</v>
      </c>
      <c r="D27" s="224"/>
      <c r="E27" s="167">
        <v>4629</v>
      </c>
      <c r="F27" s="168">
        <f t="shared" si="2"/>
        <v>0.55926060166727076</v>
      </c>
      <c r="G27" s="169">
        <v>26373.640000000003</v>
      </c>
      <c r="H27" s="170">
        <f t="shared" si="3"/>
        <v>0.17109916919690246</v>
      </c>
    </row>
    <row r="28" spans="2:8" s="14" customFormat="1" ht="20.100000000000001" customHeight="1">
      <c r="B28" s="239"/>
      <c r="C28" s="223" t="s">
        <v>91</v>
      </c>
      <c r="D28" s="224"/>
      <c r="E28" s="171">
        <v>235</v>
      </c>
      <c r="F28" s="172">
        <f t="shared" si="2"/>
        <v>2.8391929443034918E-2</v>
      </c>
      <c r="G28" s="173">
        <v>19318.820000000007</v>
      </c>
      <c r="H28" s="174">
        <f t="shared" si="3"/>
        <v>0.12533097637885798</v>
      </c>
    </row>
    <row r="29" spans="2:8" s="14" customFormat="1" ht="20.100000000000001" customHeight="1">
      <c r="B29" s="235" t="s">
        <v>82</v>
      </c>
      <c r="C29" s="231" t="s">
        <v>73</v>
      </c>
      <c r="D29" s="232"/>
      <c r="E29" s="175">
        <v>157</v>
      </c>
      <c r="F29" s="176">
        <f t="shared" ref="F29:F40" si="4">E29/SUM(E$29:E$40)</f>
        <v>3.8143828960155488E-2</v>
      </c>
      <c r="G29" s="177">
        <v>24731.439999999999</v>
      </c>
      <c r="H29" s="178">
        <f t="shared" ref="H29:H40" si="5">G29/SUM(G$29:G$40)</f>
        <v>2.7584390018110607E-2</v>
      </c>
    </row>
    <row r="30" spans="2:8" s="14" customFormat="1" ht="20.100000000000001" customHeight="1">
      <c r="B30" s="236"/>
      <c r="C30" s="223" t="s">
        <v>74</v>
      </c>
      <c r="D30" s="224"/>
      <c r="E30" s="167">
        <v>6</v>
      </c>
      <c r="F30" s="168">
        <f t="shared" si="4"/>
        <v>1.4577259475218659E-3</v>
      </c>
      <c r="G30" s="169">
        <v>980</v>
      </c>
      <c r="H30" s="170">
        <f t="shared" si="5"/>
        <v>1.0930500697795356E-3</v>
      </c>
    </row>
    <row r="31" spans="2:8" s="14" customFormat="1" ht="20.100000000000001" customHeight="1">
      <c r="B31" s="236"/>
      <c r="C31" s="223" t="s">
        <v>75</v>
      </c>
      <c r="D31" s="224"/>
      <c r="E31" s="167">
        <v>124</v>
      </c>
      <c r="F31" s="168">
        <f t="shared" si="4"/>
        <v>3.0126336248785229E-2</v>
      </c>
      <c r="G31" s="169">
        <v>18267.589999999997</v>
      </c>
      <c r="H31" s="170">
        <f t="shared" si="5"/>
        <v>2.0374888290004022E-2</v>
      </c>
    </row>
    <row r="32" spans="2:8" s="14" customFormat="1" ht="20.100000000000001" customHeight="1">
      <c r="B32" s="236"/>
      <c r="C32" s="223" t="s">
        <v>76</v>
      </c>
      <c r="D32" s="224"/>
      <c r="E32" s="167">
        <v>5</v>
      </c>
      <c r="F32" s="168">
        <f t="shared" si="4"/>
        <v>1.2147716229348883E-3</v>
      </c>
      <c r="G32" s="169">
        <v>217.38</v>
      </c>
      <c r="H32" s="170">
        <f t="shared" si="5"/>
        <v>2.4245635119252596E-4</v>
      </c>
    </row>
    <row r="33" spans="2:8" s="14" customFormat="1" ht="20.100000000000001" customHeight="1">
      <c r="B33" s="236"/>
      <c r="C33" s="223" t="s">
        <v>77</v>
      </c>
      <c r="D33" s="224"/>
      <c r="E33" s="167">
        <v>627</v>
      </c>
      <c r="F33" s="168">
        <f t="shared" si="4"/>
        <v>0.15233236151603499</v>
      </c>
      <c r="G33" s="169">
        <v>137071.74000000002</v>
      </c>
      <c r="H33" s="170">
        <f t="shared" si="5"/>
        <v>0.15288395405285957</v>
      </c>
    </row>
    <row r="34" spans="2:8" s="14" customFormat="1" ht="20.100000000000001" customHeight="1">
      <c r="B34" s="236"/>
      <c r="C34" s="223" t="s">
        <v>78</v>
      </c>
      <c r="D34" s="224"/>
      <c r="E34" s="167">
        <v>102</v>
      </c>
      <c r="F34" s="168">
        <f t="shared" si="4"/>
        <v>2.478134110787172E-2</v>
      </c>
      <c r="G34" s="169">
        <v>6969.6800000000012</v>
      </c>
      <c r="H34" s="170">
        <f t="shared" si="5"/>
        <v>7.7736828676949338E-3</v>
      </c>
    </row>
    <row r="35" spans="2:8" s="14" customFormat="1" ht="20.100000000000001" customHeight="1">
      <c r="B35" s="236"/>
      <c r="C35" s="223" t="s">
        <v>79</v>
      </c>
      <c r="D35" s="224"/>
      <c r="E35" s="167">
        <v>1880</v>
      </c>
      <c r="F35" s="168">
        <f t="shared" si="4"/>
        <v>0.45675413022351796</v>
      </c>
      <c r="G35" s="169">
        <v>530431.63000000012</v>
      </c>
      <c r="H35" s="170">
        <f t="shared" si="5"/>
        <v>0.59162074508650297</v>
      </c>
    </row>
    <row r="36" spans="2:8" s="14" customFormat="1" ht="20.100000000000001" customHeight="1">
      <c r="B36" s="236"/>
      <c r="C36" s="223" t="s">
        <v>80</v>
      </c>
      <c r="D36" s="224"/>
      <c r="E36" s="167">
        <v>37</v>
      </c>
      <c r="F36" s="168">
        <f t="shared" si="4"/>
        <v>8.9893100097181728E-3</v>
      </c>
      <c r="G36" s="169">
        <v>9048.4400000000023</v>
      </c>
      <c r="H36" s="170">
        <f t="shared" si="5"/>
        <v>1.009224282999586E-2</v>
      </c>
    </row>
    <row r="37" spans="2:8" s="14" customFormat="1" ht="20.100000000000001" customHeight="1">
      <c r="B37" s="236"/>
      <c r="C37" s="223" t="s">
        <v>81</v>
      </c>
      <c r="D37" s="224"/>
      <c r="E37" s="167">
        <v>26</v>
      </c>
      <c r="F37" s="168">
        <f t="shared" si="4"/>
        <v>6.3168124392614187E-3</v>
      </c>
      <c r="G37" s="169">
        <v>5965.24</v>
      </c>
      <c r="H37" s="170">
        <f t="shared" si="5"/>
        <v>6.6533734676037515E-3</v>
      </c>
    </row>
    <row r="38" spans="2:8" s="14" customFormat="1" ht="20.100000000000001" customHeight="1">
      <c r="B38" s="236"/>
      <c r="C38" s="223" t="s">
        <v>147</v>
      </c>
      <c r="D38" s="224"/>
      <c r="E38" s="167">
        <v>85</v>
      </c>
      <c r="F38" s="168">
        <f t="shared" si="4"/>
        <v>2.06511175898931E-2</v>
      </c>
      <c r="G38" s="169">
        <v>25731.249999999996</v>
      </c>
      <c r="H38" s="170">
        <f t="shared" si="5"/>
        <v>2.8699535314300684E-2</v>
      </c>
    </row>
    <row r="39" spans="2:8" s="14" customFormat="1" ht="20.100000000000001" customHeight="1">
      <c r="B39" s="236"/>
      <c r="C39" s="225" t="s">
        <v>93</v>
      </c>
      <c r="D39" s="226"/>
      <c r="E39" s="167">
        <v>55</v>
      </c>
      <c r="F39" s="168">
        <f t="shared" si="4"/>
        <v>1.3362487852283771E-2</v>
      </c>
      <c r="G39" s="169">
        <v>14769.460000000003</v>
      </c>
      <c r="H39" s="184">
        <f t="shared" si="5"/>
        <v>1.6473223758781696E-2</v>
      </c>
    </row>
    <row r="40" spans="2:8" s="14" customFormat="1" ht="20.100000000000001" customHeight="1">
      <c r="B40" s="182"/>
      <c r="C40" s="233" t="s">
        <v>148</v>
      </c>
      <c r="D40" s="234"/>
      <c r="E40" s="167">
        <v>1012</v>
      </c>
      <c r="F40" s="185">
        <f t="shared" si="4"/>
        <v>0.24586977648202138</v>
      </c>
      <c r="G40" s="169">
        <v>122389.9</v>
      </c>
      <c r="H40" s="172">
        <f t="shared" si="5"/>
        <v>0.13650845789317384</v>
      </c>
    </row>
    <row r="41" spans="2:8" s="14" customFormat="1" ht="20.100000000000001" customHeight="1">
      <c r="B41" s="227" t="s">
        <v>94</v>
      </c>
      <c r="C41" s="231" t="s">
        <v>95</v>
      </c>
      <c r="D41" s="232"/>
      <c r="E41" s="175">
        <v>3646</v>
      </c>
      <c r="F41" s="176">
        <f>E41/SUM(E$41:E$44)</f>
        <v>0.53413419279226482</v>
      </c>
      <c r="G41" s="177">
        <v>1049821.26</v>
      </c>
      <c r="H41" s="178">
        <f>G41/SUM(G$41:G$44)</f>
        <v>0.50409758743674815</v>
      </c>
    </row>
    <row r="42" spans="2:8" s="14" customFormat="1" ht="20.100000000000001" customHeight="1">
      <c r="B42" s="228"/>
      <c r="C42" s="223" t="s">
        <v>96</v>
      </c>
      <c r="D42" s="224"/>
      <c r="E42" s="167">
        <v>2696</v>
      </c>
      <c r="F42" s="168">
        <f t="shared" ref="F42:F44" si="6">E42/SUM(E$41:E$44)</f>
        <v>0.39496044535599178</v>
      </c>
      <c r="G42" s="169">
        <v>850590.48999999976</v>
      </c>
      <c r="H42" s="170">
        <f t="shared" ref="H42:H44" si="7">G42/SUM(G$41:G$44)</f>
        <v>0.40843201623259312</v>
      </c>
    </row>
    <row r="43" spans="2:8" s="14" customFormat="1" ht="20.100000000000001" customHeight="1">
      <c r="B43" s="229"/>
      <c r="C43" s="223" t="s">
        <v>149</v>
      </c>
      <c r="D43" s="224"/>
      <c r="E43" s="183">
        <v>367</v>
      </c>
      <c r="F43" s="168">
        <f t="shared" si="6"/>
        <v>5.3765016114854965E-2</v>
      </c>
      <c r="G43" s="169">
        <v>143758.02000000005</v>
      </c>
      <c r="H43" s="170">
        <f t="shared" si="7"/>
        <v>6.9028961231632727E-2</v>
      </c>
    </row>
    <row r="44" spans="2:8" s="14" customFormat="1" ht="20.100000000000001" customHeight="1">
      <c r="B44" s="230"/>
      <c r="C44" s="233" t="s">
        <v>97</v>
      </c>
      <c r="D44" s="234"/>
      <c r="E44" s="171">
        <v>117</v>
      </c>
      <c r="F44" s="172">
        <f t="shared" si="6"/>
        <v>1.7140345736888368E-2</v>
      </c>
      <c r="G44" s="173">
        <v>38405.68</v>
      </c>
      <c r="H44" s="174">
        <f t="shared" si="7"/>
        <v>1.8441435099026068E-2</v>
      </c>
    </row>
    <row r="45" spans="2:8" s="14" customFormat="1" ht="20.100000000000001" customHeight="1">
      <c r="B45" s="220" t="s">
        <v>112</v>
      </c>
      <c r="C45" s="221"/>
      <c r="D45" s="222"/>
      <c r="E45" s="144">
        <f>SUM(E5:E44)</f>
        <v>51419</v>
      </c>
      <c r="F45" s="179">
        <f>E45/E$45</f>
        <v>1</v>
      </c>
      <c r="G45" s="180">
        <f>SUM(G5:G44)</f>
        <v>5138276.3200000012</v>
      </c>
      <c r="H45" s="181">
        <f>G45/G$45</f>
        <v>1</v>
      </c>
    </row>
    <row r="46" spans="2:8" s="14" customFormat="1" ht="20.100000000000001" customHeight="1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  <row r="102" s="14" customFormat="1" ht="20.100000000000001" customHeight="1"/>
    <row r="103" s="14" customFormat="1" ht="20.100000000000001" customHeight="1"/>
    <row r="104" s="14" customFormat="1" ht="20.100000000000001" customHeight="1"/>
    <row r="105" s="14" customFormat="1" ht="20.100000000000001" customHeight="1"/>
    <row r="106" s="14" customFormat="1" ht="20.100000000000001" customHeight="1"/>
  </sheetData>
  <mergeCells count="50">
    <mergeCell ref="C43:D43"/>
    <mergeCell ref="C14:D14"/>
    <mergeCell ref="C26:D26"/>
    <mergeCell ref="C38:D38"/>
    <mergeCell ref="C40:D40"/>
    <mergeCell ref="C16:D16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50"/>
  <sheetViews>
    <sheetView zoomScaleNormal="100" workbookViewId="0"/>
  </sheetViews>
  <sheetFormatPr defaultRowHeight="13.2"/>
  <cols>
    <col min="4" max="7" width="9.109375" bestFit="1" customWidth="1"/>
    <col min="8" max="8" width="10.6640625" bestFit="1" customWidth="1"/>
    <col min="11" max="11" width="11.77734375" bestFit="1" customWidth="1"/>
    <col min="13" max="13" width="9.109375" bestFit="1" customWidth="1"/>
  </cols>
  <sheetData>
    <row r="1" spans="1:13" s="14" customFormat="1" ht="20.100000000000001" customHeight="1">
      <c r="A1" s="13" t="s">
        <v>142</v>
      </c>
    </row>
    <row r="2" spans="1:13" s="14" customFormat="1" ht="20.100000000000001" customHeight="1"/>
    <row r="3" spans="1:13" s="14" customFormat="1" ht="31.5" customHeight="1">
      <c r="B3" s="259" t="s">
        <v>57</v>
      </c>
      <c r="C3" s="260"/>
      <c r="D3" s="136" t="s">
        <v>59</v>
      </c>
      <c r="E3" s="137" t="s">
        <v>62</v>
      </c>
      <c r="F3" s="137" t="s">
        <v>63</v>
      </c>
      <c r="G3" s="138" t="s">
        <v>60</v>
      </c>
      <c r="H3" s="139" t="s">
        <v>61</v>
      </c>
    </row>
    <row r="4" spans="1:13" s="14" customFormat="1" ht="20.100000000000001" customHeight="1">
      <c r="B4" s="257" t="s">
        <v>26</v>
      </c>
      <c r="C4" s="258"/>
      <c r="D4" s="62">
        <v>3246</v>
      </c>
      <c r="E4" s="67">
        <v>58861.42</v>
      </c>
      <c r="F4" s="67">
        <f>E4*1000/D4</f>
        <v>18133.524337646333</v>
      </c>
      <c r="G4" s="67">
        <v>50320</v>
      </c>
      <c r="H4" s="63">
        <f>F4/G4</f>
        <v>0.360364156153544</v>
      </c>
      <c r="K4" s="14">
        <f>D4*G4</f>
        <v>163338720</v>
      </c>
      <c r="L4" s="14" t="s">
        <v>26</v>
      </c>
      <c r="M4" s="24">
        <f>G4-F4</f>
        <v>32186.475662353667</v>
      </c>
    </row>
    <row r="5" spans="1:13" s="14" customFormat="1" ht="20.100000000000001" customHeight="1">
      <c r="B5" s="253" t="s">
        <v>27</v>
      </c>
      <c r="C5" s="254"/>
      <c r="D5" s="64">
        <v>3342</v>
      </c>
      <c r="E5" s="68">
        <v>95232.330000000045</v>
      </c>
      <c r="F5" s="68">
        <f t="shared" ref="F5:F13" si="0">E5*1000/D5</f>
        <v>28495.610412926406</v>
      </c>
      <c r="G5" s="68">
        <v>105310</v>
      </c>
      <c r="H5" s="65">
        <f t="shared" ref="H5:H10" si="1">F5/G5</f>
        <v>0.27058788731294658</v>
      </c>
      <c r="K5" s="14">
        <f t="shared" ref="K5:K10" si="2">D5*G5</f>
        <v>351946020</v>
      </c>
      <c r="L5" s="14" t="s">
        <v>27</v>
      </c>
      <c r="M5" s="24">
        <f t="shared" ref="M5:M10" si="3">G5-F5</f>
        <v>76814.389587073587</v>
      </c>
    </row>
    <row r="6" spans="1:13" s="14" customFormat="1" ht="20.100000000000001" customHeight="1">
      <c r="B6" s="253" t="s">
        <v>28</v>
      </c>
      <c r="C6" s="254"/>
      <c r="D6" s="64">
        <v>6260</v>
      </c>
      <c r="E6" s="68">
        <v>573329.93999999994</v>
      </c>
      <c r="F6" s="68">
        <f t="shared" si="0"/>
        <v>91586.252396166135</v>
      </c>
      <c r="G6" s="68">
        <v>167650</v>
      </c>
      <c r="H6" s="65">
        <f t="shared" si="1"/>
        <v>0.54629437754945498</v>
      </c>
      <c r="K6" s="14">
        <f t="shared" si="2"/>
        <v>1049489000</v>
      </c>
      <c r="L6" s="14" t="s">
        <v>28</v>
      </c>
      <c r="M6" s="24">
        <f t="shared" si="3"/>
        <v>76063.747603833865</v>
      </c>
    </row>
    <row r="7" spans="1:13" s="14" customFormat="1" ht="20.100000000000001" customHeight="1">
      <c r="B7" s="253" t="s">
        <v>29</v>
      </c>
      <c r="C7" s="254"/>
      <c r="D7" s="64">
        <v>3880</v>
      </c>
      <c r="E7" s="68">
        <v>447666.04000000004</v>
      </c>
      <c r="F7" s="68">
        <f t="shared" si="0"/>
        <v>115377.84536082475</v>
      </c>
      <c r="G7" s="68">
        <v>197050</v>
      </c>
      <c r="H7" s="65">
        <f t="shared" si="1"/>
        <v>0.58552573134140951</v>
      </c>
      <c r="K7" s="14">
        <f t="shared" si="2"/>
        <v>764554000</v>
      </c>
      <c r="L7" s="14" t="s">
        <v>29</v>
      </c>
      <c r="M7" s="24">
        <f t="shared" si="3"/>
        <v>81672.154639175249</v>
      </c>
    </row>
    <row r="8" spans="1:13" s="14" customFormat="1" ht="20.100000000000001" customHeight="1">
      <c r="B8" s="253" t="s">
        <v>30</v>
      </c>
      <c r="C8" s="254"/>
      <c r="D8" s="64">
        <v>2420</v>
      </c>
      <c r="E8" s="68">
        <v>372866.35</v>
      </c>
      <c r="F8" s="68">
        <f t="shared" si="0"/>
        <v>154077.00413223141</v>
      </c>
      <c r="G8" s="68">
        <v>270480</v>
      </c>
      <c r="H8" s="65">
        <f t="shared" si="1"/>
        <v>0.56964287242025813</v>
      </c>
      <c r="K8" s="14">
        <f t="shared" si="2"/>
        <v>654561600</v>
      </c>
      <c r="L8" s="14" t="s">
        <v>30</v>
      </c>
      <c r="M8" s="24">
        <f t="shared" si="3"/>
        <v>116402.99586776859</v>
      </c>
    </row>
    <row r="9" spans="1:13" s="14" customFormat="1" ht="20.100000000000001" customHeight="1">
      <c r="B9" s="253" t="s">
        <v>31</v>
      </c>
      <c r="C9" s="254"/>
      <c r="D9" s="64">
        <v>2202</v>
      </c>
      <c r="E9" s="68">
        <v>408649.8</v>
      </c>
      <c r="F9" s="68">
        <f t="shared" si="0"/>
        <v>185581.19891008173</v>
      </c>
      <c r="G9" s="68">
        <v>309380</v>
      </c>
      <c r="H9" s="65">
        <f t="shared" si="1"/>
        <v>0.59984872619458829</v>
      </c>
      <c r="K9" s="14">
        <f t="shared" si="2"/>
        <v>681254760</v>
      </c>
      <c r="L9" s="14" t="s">
        <v>31</v>
      </c>
      <c r="M9" s="24">
        <f t="shared" si="3"/>
        <v>123798.80108991827</v>
      </c>
    </row>
    <row r="10" spans="1:13" s="14" customFormat="1" ht="20.100000000000001" customHeight="1">
      <c r="B10" s="255" t="s">
        <v>32</v>
      </c>
      <c r="C10" s="256"/>
      <c r="D10" s="72">
        <v>965</v>
      </c>
      <c r="E10" s="73">
        <v>202521.24</v>
      </c>
      <c r="F10" s="73">
        <f t="shared" si="0"/>
        <v>209866.56994818652</v>
      </c>
      <c r="G10" s="73">
        <v>362170</v>
      </c>
      <c r="H10" s="75">
        <f t="shared" si="1"/>
        <v>0.57946977924230747</v>
      </c>
      <c r="K10" s="14">
        <f t="shared" si="2"/>
        <v>349494050</v>
      </c>
      <c r="L10" s="14" t="s">
        <v>32</v>
      </c>
      <c r="M10" s="24">
        <f t="shared" si="3"/>
        <v>152303.43005181348</v>
      </c>
    </row>
    <row r="11" spans="1:13" s="14" customFormat="1" ht="20.100000000000001" customHeight="1">
      <c r="B11" s="257" t="s">
        <v>64</v>
      </c>
      <c r="C11" s="258"/>
      <c r="D11" s="62">
        <f>SUM(D4:D5)</f>
        <v>6588</v>
      </c>
      <c r="E11" s="67">
        <f>SUM(E4:E5)</f>
        <v>154093.75000000006</v>
      </c>
      <c r="F11" s="67">
        <f t="shared" si="0"/>
        <v>23390.065270188232</v>
      </c>
      <c r="G11" s="82"/>
      <c r="H11" s="63">
        <f>SUM(E4:E5)*1000/SUM(K4:K5)</f>
        <v>0.29904582464444818</v>
      </c>
    </row>
    <row r="12" spans="1:13" s="14" customFormat="1" ht="20.100000000000001" customHeight="1">
      <c r="B12" s="255" t="s">
        <v>58</v>
      </c>
      <c r="C12" s="256"/>
      <c r="D12" s="66">
        <f>SUM(D6:D10)</f>
        <v>15727</v>
      </c>
      <c r="E12" s="78">
        <f>SUM(E6:E10)</f>
        <v>2005033.37</v>
      </c>
      <c r="F12" s="69">
        <f t="shared" si="0"/>
        <v>127489.88173205315</v>
      </c>
      <c r="G12" s="83"/>
      <c r="H12" s="70">
        <f>SUM(E6:E10)*1000/SUM(K6:K10)</f>
        <v>0.57297252808769605</v>
      </c>
    </row>
    <row r="13" spans="1:13" s="14" customFormat="1" ht="20.100000000000001" customHeight="1">
      <c r="B13" s="259" t="s">
        <v>65</v>
      </c>
      <c r="C13" s="260"/>
      <c r="D13" s="71">
        <f>SUM(D11:D12)</f>
        <v>22315</v>
      </c>
      <c r="E13" s="79">
        <f>SUM(E11:E12)</f>
        <v>2159127.12</v>
      </c>
      <c r="F13" s="74">
        <f t="shared" si="0"/>
        <v>96756.760923145863</v>
      </c>
      <c r="G13" s="77"/>
      <c r="H13" s="76">
        <f>SUM(E4:E10)*1000/SUM(K4:K10)</f>
        <v>0.53781363084989364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B11:C11"/>
    <mergeCell ref="B12:C12"/>
    <mergeCell ref="B13:C13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03月状況（表紙）</vt:lpstr>
      <vt:lpstr>人口統計</vt:lpstr>
      <vt:lpstr>認定者数（2-1.2.3）</vt:lpstr>
      <vt:lpstr>給付状況（3-1）</vt:lpstr>
      <vt:lpstr>給付状況（3-2）</vt:lpstr>
      <vt:lpstr>給付状況（3-3）</vt:lpstr>
      <vt:lpstr>'03月状況（表紙）'!Print_Area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'認定者数（2-1.2.3）'!Print_Area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K-M-Kitamura</cp:lastModifiedBy>
  <cp:lastPrinted>2022-01-05T06:30:00Z</cp:lastPrinted>
  <dcterms:created xsi:type="dcterms:W3CDTF">2003-07-11T02:30:35Z</dcterms:created>
  <dcterms:modified xsi:type="dcterms:W3CDTF">2022-05-09T04:35:55Z</dcterms:modified>
</cp:coreProperties>
</file>