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C25C6CD8-D3AF-477A-B80A-BCD405A20EA1}" xr6:coauthVersionLast="36" xr6:coauthVersionMax="36" xr10:uidLastSave="{00000000-0000-0000-0000-000000000000}"/>
  <bookViews>
    <workbookView xWindow="-912" yWindow="5136" windowWidth="15480" windowHeight="6480" xr2:uid="{00000000-000D-0000-FFFF-FFFF00000000}"/>
  </bookViews>
  <sheets>
    <sheet name="02月状況（表紙）" sheetId="6" r:id="rId1"/>
    <sheet name="人口統計" sheetId="9" r:id="rId2"/>
    <sheet name="認定者数（2-1.2.3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'02月状況（表紙）'!$A$1:$L$46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人口統計!$A$1:$J$39</definedName>
    <definedName name="_xlnm.Print_Area" localSheetId="2">'認定者数（2-1.2.3）'!$A$1:$L$83</definedName>
  </definedNames>
  <calcPr calcId="191029" concurrentManualCount="2"/>
</workbook>
</file>

<file path=xl/calcChain.xml><?xml version="1.0" encoding="utf-8"?>
<calcChain xmlns="http://schemas.openxmlformats.org/spreadsheetml/2006/main">
  <c r="U6" i="10" l="1"/>
  <c r="T6" i="10"/>
  <c r="S6" i="10"/>
  <c r="R6" i="10"/>
  <c r="Q6" i="10"/>
  <c r="P6" i="10"/>
  <c r="O6" i="10"/>
  <c r="F41" i="12" l="1"/>
  <c r="H40" i="12"/>
  <c r="F40" i="12"/>
  <c r="H39" i="12"/>
  <c r="F39" i="12"/>
  <c r="H38" i="12"/>
  <c r="F38" i="12"/>
  <c r="H37" i="12"/>
  <c r="F37" i="12"/>
  <c r="H36" i="12"/>
  <c r="F36" i="12"/>
  <c r="H35" i="12"/>
  <c r="F35" i="12"/>
  <c r="H34" i="12"/>
  <c r="F34" i="12"/>
  <c r="H33" i="12"/>
  <c r="F33" i="12"/>
  <c r="H32" i="12"/>
  <c r="F32" i="12"/>
  <c r="H31" i="12"/>
  <c r="F31" i="12"/>
  <c r="H30" i="12"/>
  <c r="F30" i="12"/>
  <c r="H29" i="12"/>
  <c r="F29" i="12"/>
  <c r="K82" i="10" l="1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L50" i="10" s="1"/>
  <c r="L82" i="10" l="1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F5" i="9" l="1"/>
  <c r="H12" i="12" l="1"/>
  <c r="F12" i="12"/>
  <c r="H43" i="12" l="1"/>
  <c r="F43" i="12"/>
  <c r="H26" i="12"/>
  <c r="F26" i="12"/>
  <c r="H14" i="12"/>
  <c r="F14" i="12"/>
  <c r="K6" i="10" l="1"/>
  <c r="G45" i="12" l="1"/>
  <c r="H45" i="12" s="1"/>
  <c r="K4" i="13" l="1"/>
  <c r="H44" i="12"/>
  <c r="H42" i="12"/>
  <c r="H41" i="12"/>
  <c r="F44" i="12"/>
  <c r="F42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E45" i="12"/>
  <c r="F45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M13" i="9"/>
  <c r="L13" i="9"/>
  <c r="M12" i="9"/>
  <c r="L12" i="9"/>
  <c r="M11" i="9"/>
  <c r="L11" i="9"/>
  <c r="M10" i="9"/>
  <c r="L10" i="9"/>
  <c r="M9" i="9"/>
  <c r="L9" i="9"/>
  <c r="M8" i="9"/>
  <c r="L8" i="9"/>
  <c r="M7" i="9"/>
  <c r="L7" i="9"/>
  <c r="M6" i="9"/>
  <c r="L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U7" i="10" l="1"/>
  <c r="Q7" i="10"/>
  <c r="R7" i="10"/>
  <c r="O7" i="10"/>
  <c r="T7" i="10"/>
  <c r="P7" i="10"/>
  <c r="S7" i="10"/>
  <c r="K4" i="10"/>
  <c r="K9" i="10" l="1"/>
  <c r="H5" i="9"/>
  <c r="G5" i="9"/>
  <c r="E5" i="9"/>
  <c r="C5" i="9"/>
  <c r="D13" i="9"/>
  <c r="I13" i="9" s="1"/>
  <c r="D12" i="9"/>
  <c r="D11" i="9"/>
  <c r="D10" i="9"/>
  <c r="D9" i="9"/>
  <c r="D8" i="9"/>
  <c r="D7" i="9"/>
  <c r="D6" i="9"/>
  <c r="I7" i="9" l="1"/>
  <c r="L25" i="10"/>
  <c r="K7" i="9"/>
  <c r="I11" i="9"/>
  <c r="L29" i="10"/>
  <c r="K11" i="9"/>
  <c r="I8" i="9"/>
  <c r="L26" i="10"/>
  <c r="K8" i="9"/>
  <c r="I12" i="9"/>
  <c r="L30" i="10"/>
  <c r="K12" i="9"/>
  <c r="I9" i="9"/>
  <c r="L27" i="10"/>
  <c r="K9" i="9"/>
  <c r="L31" i="10"/>
  <c r="K13" i="9"/>
  <c r="I6" i="9"/>
  <c r="L24" i="10"/>
  <c r="K6" i="9"/>
  <c r="I10" i="9"/>
  <c r="L28" i="10"/>
  <c r="K10" i="9"/>
  <c r="M5" i="9"/>
  <c r="L5" i="9"/>
  <c r="D5" i="9"/>
  <c r="L6" i="10" s="1"/>
  <c r="I5" i="9" l="1"/>
  <c r="L32" i="10"/>
  <c r="L7" i="10"/>
  <c r="L5" i="10"/>
  <c r="L4" i="10"/>
  <c r="K5" i="9"/>
</calcChain>
</file>

<file path=xl/sharedStrings.xml><?xml version="1.0" encoding="utf-8"?>
<sst xmlns="http://schemas.openxmlformats.org/spreadsheetml/2006/main" count="263" uniqueCount="190">
  <si>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</si>
  <si>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</si>
  <si>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</si>
  <si>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</si>
  <si>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</si>
  <si>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</si>
  <si>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</si>
  <si>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</si>
  <si>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</si>
  <si>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</si>
  <si>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</si>
  <si>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</si>
  <si>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</si>
  <si>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</si>
  <si>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</si>
  <si>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</si>
  <si>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</si>
  <si>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</si>
  <si>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</si>
  <si>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</si>
  <si>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</si>
  <si>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</si>
  <si>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</si>
  <si>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</si>
  <si>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</si>
  <si>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</si>
  <si>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</si>
  <si>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</si>
  <si>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</si>
  <si>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</si>
  <si>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</si>
  <si>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</si>
  <si>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</si>
  <si>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</si>
  <si>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</si>
  <si>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</si>
  <si>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</si>
  <si>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</si>
  <si>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</si>
  <si>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</si>
  <si>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</si>
  <si>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</si>
  <si>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</si>
  <si>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</si>
  <si>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</si>
  <si>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</si>
  <si>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</si>
  <si>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</si>
  <si>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</si>
  <si>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</si>
  <si>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</si>
  <si>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</si>
  <si>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</si>
  <si>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</si>
  <si>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</si>
  <si>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</si>
  <si>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</si>
  <si>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</si>
  <si>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</si>
  <si>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</si>
  <si>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</si>
  <si>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</si>
  <si>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</si>
  <si>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</si>
  <si>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</si>
  <si>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</si>
  <si>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</si>
  <si>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</si>
  <si>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</si>
  <si>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</si>
  <si>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</si>
  <si>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</si>
  <si>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</si>
  <si>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</si>
  <si>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</si>
  <si>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</si>
  <si>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</si>
  <si>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</si>
  <si>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</si>
  <si>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</si>
  <si>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</si>
  <si>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</si>
  <si>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</si>
  <si>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</si>
  <si>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</si>
  <si>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</si>
  <si>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</si>
  <si>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</si>
  <si>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</si>
  <si>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</si>
  <si>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</si>
  <si>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</si>
  <si>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</si>
  <si>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</si>
  <si>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</si>
  <si>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</si>
  <si>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</si>
  <si>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</si>
  <si>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</si>
  <si>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</si>
  <si>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</si>
  <si>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</si>
  <si>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</si>
  <si>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</si>
  <si>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</si>
  <si>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</si>
  <si>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</si>
  <si>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</si>
  <si>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</si>
  <si>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</si>
  <si>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</si>
  <si>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</si>
  <si>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</si>
  <si>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</si>
  <si>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</si>
  <si>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</si>
  <si>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</si>
  <si>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</si>
  <si>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</si>
  <si>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</si>
  <si>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</si>
  <si>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</si>
  <si>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</si>
  <si>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</si>
  <si>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</si>
  <si>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</si>
  <si>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</si>
  <si>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</si>
  <si>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</si>
  <si>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</si>
  <si>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</si>
  <si>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</si>
  <si>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</si>
  <si>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</si>
  <si>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</si>
  <si>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</si>
  <si>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</si>
  <si>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</si>
  <si>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</si>
  <si>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</si>
  <si>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</si>
  <si>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</si>
  <si>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</si>
  <si>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</si>
  <si>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</si>
  <si>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</si>
  <si>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</si>
  <si>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</si>
  <si>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</si>
  <si>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</si>
  <si>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</si>
  <si>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</si>
  <si>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</si>
  <si>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２-３．要介護・要支援認定者数（市町村別）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9">
      <t>シチョウソン</t>
    </rPh>
    <rPh sb="19" eb="20">
      <t>ベツ</t>
    </rPh>
    <phoneticPr fontId="2"/>
  </si>
  <si>
    <t>宇美町</t>
    <rPh sb="0" eb="3">
      <t>ウミマチ</t>
    </rPh>
    <phoneticPr fontId="2"/>
  </si>
  <si>
    <t>篠栗町</t>
    <rPh sb="0" eb="3">
      <t>ササグリマチ</t>
    </rPh>
    <phoneticPr fontId="2"/>
  </si>
  <si>
    <t>志免町</t>
    <rPh sb="0" eb="3">
      <t>シメマチ</t>
    </rPh>
    <phoneticPr fontId="2"/>
  </si>
  <si>
    <t>須恵町</t>
    <rPh sb="0" eb="3">
      <t>スエマチ</t>
    </rPh>
    <phoneticPr fontId="2"/>
  </si>
  <si>
    <t>新宮町</t>
    <rPh sb="0" eb="3">
      <t>シングウマチ</t>
    </rPh>
    <phoneticPr fontId="2"/>
  </si>
  <si>
    <t>久山町</t>
    <rPh sb="0" eb="3">
      <t>ヒサヤママチ</t>
    </rPh>
    <phoneticPr fontId="2"/>
  </si>
  <si>
    <t>芦屋町</t>
    <rPh sb="0" eb="3">
      <t>アシヤマチ</t>
    </rPh>
    <phoneticPr fontId="2"/>
  </si>
  <si>
    <t>水巻町</t>
    <rPh sb="0" eb="3">
      <t>ミズマキマチ</t>
    </rPh>
    <phoneticPr fontId="2"/>
  </si>
  <si>
    <t>岡垣町</t>
    <rPh sb="0" eb="3">
      <t>オカガキマチ</t>
    </rPh>
    <phoneticPr fontId="2"/>
  </si>
  <si>
    <t>遠賀町</t>
    <rPh sb="0" eb="2">
      <t>オンガ</t>
    </rPh>
    <rPh sb="2" eb="3">
      <t>マチ</t>
    </rPh>
    <phoneticPr fontId="2"/>
  </si>
  <si>
    <t>宮若市</t>
    <rPh sb="0" eb="3">
      <t>ミヤワカシ</t>
    </rPh>
    <phoneticPr fontId="2"/>
  </si>
  <si>
    <t>小竹町</t>
    <rPh sb="0" eb="3">
      <t>コタケマチ</t>
    </rPh>
    <phoneticPr fontId="2"/>
  </si>
  <si>
    <t>鞍手町</t>
    <rPh sb="0" eb="3">
      <t>クラテマチ</t>
    </rPh>
    <phoneticPr fontId="2"/>
  </si>
  <si>
    <t>筑前町</t>
    <rPh sb="0" eb="3">
      <t>チクゼンマチ</t>
    </rPh>
    <phoneticPr fontId="2"/>
  </si>
  <si>
    <t>東峰村</t>
    <rPh sb="0" eb="3">
      <t>トウホウムラ</t>
    </rPh>
    <phoneticPr fontId="2"/>
  </si>
  <si>
    <t>うきは市</t>
    <rPh sb="3" eb="4">
      <t>シ</t>
    </rPh>
    <phoneticPr fontId="2"/>
  </si>
  <si>
    <t>大刀洗町</t>
    <rPh sb="0" eb="4">
      <t>タチアライマチ</t>
    </rPh>
    <phoneticPr fontId="2"/>
  </si>
  <si>
    <t>柳川市</t>
    <rPh sb="0" eb="3">
      <t>ヤナガワシ</t>
    </rPh>
    <phoneticPr fontId="2"/>
  </si>
  <si>
    <t>大木町</t>
    <rPh sb="0" eb="2">
      <t>オオキ</t>
    </rPh>
    <rPh sb="2" eb="3">
      <t>マチ</t>
    </rPh>
    <phoneticPr fontId="2"/>
  </si>
  <si>
    <t>広川町</t>
    <rPh sb="0" eb="2">
      <t>ヒロカワ</t>
    </rPh>
    <rPh sb="2" eb="3">
      <t>マチ</t>
    </rPh>
    <phoneticPr fontId="2"/>
  </si>
  <si>
    <t>田川市</t>
    <rPh sb="0" eb="2">
      <t>タガワ</t>
    </rPh>
    <rPh sb="2" eb="3">
      <t>シ</t>
    </rPh>
    <phoneticPr fontId="2"/>
  </si>
  <si>
    <t>桂川町</t>
    <rPh sb="0" eb="3">
      <t>ケイセンマチ</t>
    </rPh>
    <phoneticPr fontId="2"/>
  </si>
  <si>
    <t>香春町</t>
    <rPh sb="0" eb="3">
      <t>カワラマチ</t>
    </rPh>
    <phoneticPr fontId="2"/>
  </si>
  <si>
    <t>添田町</t>
    <rPh sb="0" eb="3">
      <t>ソエダマチ</t>
    </rPh>
    <phoneticPr fontId="2"/>
  </si>
  <si>
    <t>糸田町</t>
    <rPh sb="0" eb="3">
      <t>イトダマチ</t>
    </rPh>
    <phoneticPr fontId="2"/>
  </si>
  <si>
    <t>川崎町</t>
    <rPh sb="0" eb="3">
      <t>カワサキマチ</t>
    </rPh>
    <phoneticPr fontId="2"/>
  </si>
  <si>
    <t>大任町</t>
    <rPh sb="0" eb="3">
      <t>オオトウマチ</t>
    </rPh>
    <phoneticPr fontId="2"/>
  </si>
  <si>
    <t>福智町</t>
    <rPh sb="0" eb="3">
      <t>フクチマチ</t>
    </rPh>
    <phoneticPr fontId="2"/>
  </si>
  <si>
    <t>赤村</t>
    <rPh sb="0" eb="2">
      <t>アカムラ</t>
    </rPh>
    <phoneticPr fontId="2"/>
  </si>
  <si>
    <t>豊前市</t>
    <rPh sb="0" eb="3">
      <t>ブゼンシ</t>
    </rPh>
    <phoneticPr fontId="2"/>
  </si>
  <si>
    <t>吉富町</t>
    <rPh sb="0" eb="3">
      <t>ヨシトミマチ</t>
    </rPh>
    <phoneticPr fontId="2"/>
  </si>
  <si>
    <t>上毛町</t>
    <rPh sb="0" eb="2">
      <t>コウゲ</t>
    </rPh>
    <rPh sb="2" eb="3">
      <t>マチ</t>
    </rPh>
    <phoneticPr fontId="2"/>
  </si>
  <si>
    <t>築上町</t>
    <rPh sb="0" eb="3">
      <t>チクジョウマチ</t>
    </rPh>
    <phoneticPr fontId="2"/>
  </si>
  <si>
    <t>65歳以上人口</t>
    <rPh sb="2" eb="5">
      <t>サイイジョウ</t>
    </rPh>
    <rPh sb="5" eb="7">
      <t>ジンコウ</t>
    </rPh>
    <phoneticPr fontId="2"/>
  </si>
  <si>
    <t>後期計</t>
    <rPh sb="0" eb="2">
      <t>コウキ</t>
    </rPh>
    <rPh sb="2" eb="3">
      <t>ケイ</t>
    </rPh>
    <phoneticPr fontId="2"/>
  </si>
  <si>
    <t>注）端数処理の関係で、内訳の合計が合わない場合があります。</t>
    <rPh sb="0" eb="1">
      <t>チュウ</t>
    </rPh>
    <rPh sb="2" eb="4">
      <t>ハスウ</t>
    </rPh>
    <rPh sb="4" eb="6">
      <t>ショリ</t>
    </rPh>
    <rPh sb="7" eb="9">
      <t>カンケイ</t>
    </rPh>
    <rPh sb="11" eb="13">
      <t>ウチワケ</t>
    </rPh>
    <rPh sb="14" eb="16">
      <t>ゴウケイ</t>
    </rPh>
    <rPh sb="17" eb="18">
      <t>ア</t>
    </rPh>
    <rPh sb="21" eb="23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</si>
</sst>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_);[Red]\(#,##0\)"/>
    <numFmt numFmtId="178" formatCode="#,##0_ "/>
    <numFmt numFmtId="179" formatCode="0_ 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  <font>
      <b/>
      <sz val="12"/>
      <name val="HGS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2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61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38" fontId="15" fillId="0" borderId="25" xfId="1" applyFont="1" applyFill="1" applyBorder="1" applyAlignment="1">
      <alignment vertical="center"/>
    </xf>
    <xf numFmtId="38" fontId="15" fillId="0" borderId="17" xfId="1" applyFont="1" applyFill="1" applyBorder="1" applyAlignment="1">
      <alignment vertical="center"/>
    </xf>
    <xf numFmtId="38" fontId="15" fillId="0" borderId="40" xfId="1" applyFont="1" applyFill="1" applyBorder="1" applyAlignment="1">
      <alignment vertical="center"/>
    </xf>
    <xf numFmtId="38" fontId="15" fillId="0" borderId="91" xfId="1" applyFont="1" applyBorder="1" applyAlignment="1">
      <alignment vertical="center"/>
    </xf>
    <xf numFmtId="0" fontId="15" fillId="0" borderId="25" xfId="0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0" fontId="15" fillId="0" borderId="40" xfId="0" applyFont="1" applyFill="1" applyBorder="1" applyAlignment="1">
      <alignment vertical="center"/>
    </xf>
    <xf numFmtId="176" fontId="15" fillId="0" borderId="21" xfId="2" applyNumberFormat="1" applyFont="1" applyFill="1" applyBorder="1" applyAlignment="1">
      <alignment vertical="center"/>
    </xf>
    <xf numFmtId="176" fontId="15" fillId="0" borderId="21" xfId="2" applyNumberFormat="1" applyFont="1" applyBorder="1" applyAlignment="1">
      <alignment vertical="center"/>
    </xf>
    <xf numFmtId="176" fontId="15" fillId="0" borderId="31" xfId="2" applyNumberFormat="1" applyFont="1" applyBorder="1" applyAlignment="1">
      <alignment vertical="center"/>
    </xf>
    <xf numFmtId="176" fontId="15" fillId="0" borderId="90" xfId="2" applyNumberFormat="1" applyFont="1" applyBorder="1" applyAlignment="1">
      <alignment vertical="center"/>
    </xf>
    <xf numFmtId="49" fontId="18" fillId="0" borderId="0" xfId="1" applyNumberFormat="1" applyFont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0" fillId="2" borderId="25" xfId="0" applyFont="1" applyFill="1" applyBorder="1" applyAlignment="1">
      <alignment horizontal="center" vertical="center" textRotation="255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1" fillId="2" borderId="50" xfId="0" applyFont="1" applyFill="1" applyBorder="1" applyAlignment="1">
      <alignment horizontal="center" vertical="center" textRotation="255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23285</c:v>
                </c:pt>
                <c:pt idx="1">
                  <c:v>14200</c:v>
                </c:pt>
                <c:pt idx="2">
                  <c:v>8884</c:v>
                </c:pt>
                <c:pt idx="3">
                  <c:v>5026</c:v>
                </c:pt>
                <c:pt idx="4">
                  <c:v>6869</c:v>
                </c:pt>
                <c:pt idx="5">
                  <c:v>14761</c:v>
                </c:pt>
                <c:pt idx="6">
                  <c:v>23350</c:v>
                </c:pt>
                <c:pt idx="7">
                  <c:v>9177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DC-4706-973D-0DB9F5B8B53A}"/>
            </c:ext>
          </c:extLst>
        </c:ser>
        <c:ser>
          <c:idx val="3"/>
          <c:order val="1"/>
          <c:tx>
            <c:strRef>
              <c:f>人口統計!$F$4</c:f>
              <c:strCache>
                <c:ptCount val="1"/>
                <c:pt idx="0">
                  <c:v>75歳～84歳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15871</c:v>
                </c:pt>
                <c:pt idx="1">
                  <c:v>10957</c:v>
                </c:pt>
                <c:pt idx="2">
                  <c:v>6039</c:v>
                </c:pt>
                <c:pt idx="3">
                  <c:v>3257</c:v>
                </c:pt>
                <c:pt idx="4">
                  <c:v>4740</c:v>
                </c:pt>
                <c:pt idx="5">
                  <c:v>10779</c:v>
                </c:pt>
                <c:pt idx="6">
                  <c:v>16146</c:v>
                </c:pt>
                <c:pt idx="7">
                  <c:v>7185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DC-4706-973D-0DB9F5B8B53A}"/>
            </c:ext>
          </c:extLst>
        </c:ser>
        <c:ser>
          <c:idx val="4"/>
          <c:order val="2"/>
          <c:tx>
            <c:strRef>
              <c:f>人口統計!$G$4</c:f>
              <c:strCache>
                <c:ptCount val="1"/>
                <c:pt idx="0">
                  <c:v>85歳以上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7024</c:v>
                </c:pt>
                <c:pt idx="1">
                  <c:v>5577</c:v>
                </c:pt>
                <c:pt idx="2">
                  <c:v>3546</c:v>
                </c:pt>
                <c:pt idx="3">
                  <c:v>1765</c:v>
                </c:pt>
                <c:pt idx="4">
                  <c:v>2848</c:v>
                </c:pt>
                <c:pt idx="5">
                  <c:v>5950</c:v>
                </c:pt>
                <c:pt idx="6">
                  <c:v>9312</c:v>
                </c:pt>
                <c:pt idx="7">
                  <c:v>3957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DC-4706-973D-0DB9F5B8B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2511840"/>
        <c:axId val="399132352"/>
      </c:barChart>
      <c:barChart>
        <c:barDir val="col"/>
        <c:grouping val="stacked"/>
        <c:varyColors val="0"/>
        <c:ser>
          <c:idx val="0"/>
          <c:order val="4"/>
          <c:tx>
            <c:strRef>
              <c:f>人口統計!$K$4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人口統計!$K$6:$K$13</c:f>
            </c:numRef>
          </c:val>
          <c:extLst>
            <c:ext xmlns:c16="http://schemas.microsoft.com/office/drawing/2014/chart" uri="{C3380CC4-5D6E-409C-BE32-E72D297353CC}">
              <c16:uniqueId val="{00000003-A0DC-4706-973D-0DB9F5B8B5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22511840"/>
        <c:axId val="399132352"/>
      </c:barChart>
      <c:lineChart>
        <c:grouping val="standard"/>
        <c:varyColors val="0"/>
        <c:ser>
          <c:idx val="1"/>
          <c:order val="3"/>
          <c:tx>
            <c:strRef>
              <c:f>人口統計!$I$3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DC-4706-973D-0DB9F5B8B53A}"/>
                </c:ext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DC-4706-973D-0DB9F5B8B53A}"/>
                </c:ext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DC-4706-973D-0DB9F5B8B53A}"/>
                </c:ext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DC-4706-973D-0DB9F5B8B5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人口統計!$I$6:$I$13</c:f>
              <c:numCache>
                <c:formatCode>0.0%</c:formatCode>
                <c:ptCount val="8"/>
                <c:pt idx="0">
                  <c:v>0.24668671641711315</c:v>
                </c:pt>
                <c:pt idx="1">
                  <c:v>0.33473833251647334</c:v>
                </c:pt>
                <c:pt idx="2">
                  <c:v>0.37697222052129897</c:v>
                </c:pt>
                <c:pt idx="3">
                  <c:v>0.31204968944099382</c:v>
                </c:pt>
                <c:pt idx="4">
                  <c:v>0.32682265174635472</c:v>
                </c:pt>
                <c:pt idx="5">
                  <c:v>0.32641257139303226</c:v>
                </c:pt>
                <c:pt idx="6">
                  <c:v>0.3700828000363956</c:v>
                </c:pt>
                <c:pt idx="7">
                  <c:v>0.36299485493783051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DC-4706-973D-0DB9F5B8B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28824"/>
        <c:axId val="399130392"/>
      </c:lineChart>
      <c:catAx>
        <c:axId val="322511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399132352"/>
        <c:crosses val="autoZero"/>
        <c:auto val="1"/>
        <c:lblAlgn val="ctr"/>
        <c:lblOffset val="100"/>
        <c:noMultiLvlLbl val="0"/>
      </c:catAx>
      <c:valAx>
        <c:axId val="39913235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322511840"/>
        <c:crosses val="autoZero"/>
        <c:crossBetween val="between"/>
      </c:valAx>
      <c:valAx>
        <c:axId val="39913039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99128824"/>
        <c:crosses val="max"/>
        <c:crossBetween val="between"/>
      </c:valAx>
      <c:catAx>
        <c:axId val="399128824"/>
        <c:scaling>
          <c:orientation val="minMax"/>
        </c:scaling>
        <c:delete val="1"/>
        <c:axPos val="b"/>
        <c:majorTickMark val="out"/>
        <c:minorTickMark val="none"/>
        <c:tickLblPos val="nextTo"/>
        <c:crossAx val="399130392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FA8-42CC-83FE-3EB1E2B87BD1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FA8-42CC-83FE-3EB1E2B87B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'給付状況（3-2）'!$E$41:$E$44</c:f>
              <c:numCache>
                <c:formatCode>#,##0_);[Red]\(#,##0\)</c:formatCode>
                <c:ptCount val="4"/>
                <c:pt idx="0">
                  <c:v>3586</c:v>
                </c:pt>
                <c:pt idx="1">
                  <c:v>2656</c:v>
                </c:pt>
                <c:pt idx="2">
                  <c:v>356</c:v>
                </c:pt>
                <c:pt idx="3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A8-42CC-83FE-3EB1E2B87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6A4-4726-9DD1-9ECFDD9F96A2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6A4-4726-9DD1-9ECFDD9F96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'給付状況（3-2）'!$G$41:$G$44</c:f>
              <c:numCache>
                <c:formatCode>#,##0_ </c:formatCode>
                <c:ptCount val="4"/>
                <c:pt idx="0">
                  <c:v>943894.36999999988</c:v>
                </c:pt>
                <c:pt idx="1">
                  <c:v>762970.46000000008</c:v>
                </c:pt>
                <c:pt idx="2">
                  <c:v>128736.01000000001</c:v>
                </c:pt>
                <c:pt idx="3">
                  <c:v>22060.049999999996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A4-4726-9DD1-9ECFDD9F9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24902.879999999994</c:v>
                </c:pt>
                <c:pt idx="1">
                  <c:v>1302.32</c:v>
                </c:pt>
                <c:pt idx="2">
                  <c:v>17021.04</c:v>
                </c:pt>
                <c:pt idx="3">
                  <c:v>339.52000000000004</c:v>
                </c:pt>
                <c:pt idx="4">
                  <c:v>128214.49</c:v>
                </c:pt>
                <c:pt idx="5">
                  <c:v>5409.91</c:v>
                </c:pt>
                <c:pt idx="6">
                  <c:v>484063.18000000011</c:v>
                </c:pt>
                <c:pt idx="7">
                  <c:v>6101.9400000000005</c:v>
                </c:pt>
                <c:pt idx="8">
                  <c:v>4645.3</c:v>
                </c:pt>
                <c:pt idx="9">
                  <c:v>16774.62</c:v>
                </c:pt>
                <c:pt idx="10">
                  <c:v>13718.18</c:v>
                </c:pt>
                <c:pt idx="11">
                  <c:v>108984.64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E9-4FE1-A964-1B1C14BD2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3504"/>
        <c:axId val="39955232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148</c:v>
                </c:pt>
                <c:pt idx="1">
                  <c:v>6</c:v>
                </c:pt>
                <c:pt idx="2">
                  <c:v>132</c:v>
                </c:pt>
                <c:pt idx="3">
                  <c:v>8</c:v>
                </c:pt>
                <c:pt idx="4">
                  <c:v>592</c:v>
                </c:pt>
                <c:pt idx="5">
                  <c:v>77</c:v>
                </c:pt>
                <c:pt idx="6">
                  <c:v>1869</c:v>
                </c:pt>
                <c:pt idx="7">
                  <c:v>26</c:v>
                </c:pt>
                <c:pt idx="8">
                  <c:v>23</c:v>
                </c:pt>
                <c:pt idx="9">
                  <c:v>64</c:v>
                </c:pt>
                <c:pt idx="10">
                  <c:v>52</c:v>
                </c:pt>
                <c:pt idx="11">
                  <c:v>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E9-4FE1-A964-1B1C14BD2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51544"/>
        <c:axId val="399551936"/>
      </c:lineChart>
      <c:catAx>
        <c:axId val="399551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51936"/>
        <c:crosses val="autoZero"/>
        <c:auto val="1"/>
        <c:lblAlgn val="ctr"/>
        <c:lblOffset val="100"/>
        <c:noMultiLvlLbl val="0"/>
      </c:catAx>
      <c:valAx>
        <c:axId val="39955193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99551544"/>
        <c:crosses val="autoZero"/>
        <c:crossBetween val="between"/>
      </c:valAx>
      <c:valAx>
        <c:axId val="39955232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3504"/>
        <c:crosses val="max"/>
        <c:crossBetween val="between"/>
      </c:valAx>
      <c:catAx>
        <c:axId val="399553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5232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17836.937480165019</c:v>
                </c:pt>
                <c:pt idx="1">
                  <c:v>28231.898395721924</c:v>
                </c:pt>
                <c:pt idx="2">
                  <c:v>84823.436226888109</c:v>
                </c:pt>
                <c:pt idx="3">
                  <c:v>108459.62805526036</c:v>
                </c:pt>
                <c:pt idx="4">
                  <c:v>143409.11173633439</c:v>
                </c:pt>
                <c:pt idx="5">
                  <c:v>172690.85040071237</c:v>
                </c:pt>
                <c:pt idx="6">
                  <c:v>194101.40206185565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11-4665-A38A-6B495DAA3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126472"/>
        <c:axId val="399133920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3151</c:v>
                </c:pt>
                <c:pt idx="1">
                  <c:v>3366</c:v>
                </c:pt>
                <c:pt idx="2">
                  <c:v>6382</c:v>
                </c:pt>
                <c:pt idx="3">
                  <c:v>3764</c:v>
                </c:pt>
                <c:pt idx="4">
                  <c:v>2488</c:v>
                </c:pt>
                <c:pt idx="5">
                  <c:v>2246</c:v>
                </c:pt>
                <c:pt idx="6">
                  <c:v>970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11-4665-A38A-6B495DAA3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31568"/>
        <c:axId val="399127256"/>
      </c:lineChart>
      <c:catAx>
        <c:axId val="39913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99127256"/>
        <c:crosses val="autoZero"/>
        <c:auto val="1"/>
        <c:lblAlgn val="ctr"/>
        <c:lblOffset val="100"/>
        <c:noMultiLvlLbl val="0"/>
      </c:catAx>
      <c:valAx>
        <c:axId val="39912725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131568"/>
        <c:crosses val="autoZero"/>
        <c:crossBetween val="between"/>
      </c:valAx>
      <c:valAx>
        <c:axId val="399133920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399126472"/>
        <c:crosses val="max"/>
        <c:crossBetween val="between"/>
      </c:valAx>
      <c:catAx>
        <c:axId val="399126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133920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50320</c:v>
                </c:pt>
                <c:pt idx="1">
                  <c:v>105310</c:v>
                </c:pt>
                <c:pt idx="2">
                  <c:v>167650</c:v>
                </c:pt>
                <c:pt idx="3">
                  <c:v>197050</c:v>
                </c:pt>
                <c:pt idx="4">
                  <c:v>270480</c:v>
                </c:pt>
                <c:pt idx="5">
                  <c:v>309380</c:v>
                </c:pt>
                <c:pt idx="6">
                  <c:v>362170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4D9-A4A2-61AE8787F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0471352"/>
        <c:axId val="400465864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17836.937480165019</c:v>
                </c:pt>
                <c:pt idx="1">
                  <c:v>28231.898395721924</c:v>
                </c:pt>
                <c:pt idx="2">
                  <c:v>84823.436226888109</c:v>
                </c:pt>
                <c:pt idx="3">
                  <c:v>108459.62805526036</c:v>
                </c:pt>
                <c:pt idx="4">
                  <c:v>143409.11173633439</c:v>
                </c:pt>
                <c:pt idx="5">
                  <c:v>172690.85040071237</c:v>
                </c:pt>
                <c:pt idx="6">
                  <c:v>194101.40206185565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71-44D9-A4A2-61AE8787F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0468216"/>
        <c:axId val="400470960"/>
      </c:barChart>
      <c:catAx>
        <c:axId val="400471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0465864"/>
        <c:crosses val="autoZero"/>
        <c:auto val="1"/>
        <c:lblAlgn val="ctr"/>
        <c:lblOffset val="100"/>
        <c:noMultiLvlLbl val="0"/>
      </c:catAx>
      <c:valAx>
        <c:axId val="40046586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00471352"/>
        <c:crosses val="autoZero"/>
        <c:crossBetween val="between"/>
      </c:valAx>
      <c:valAx>
        <c:axId val="400470960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400468216"/>
        <c:crosses val="max"/>
        <c:crossBetween val="between"/>
      </c:valAx>
      <c:catAx>
        <c:axId val="400468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0470960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D90-4B26-9FDF-CAC5D5F752FF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D90-4B26-9FDF-CAC5D5F752FF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CD90-4B26-9FDF-CAC5D5F752F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'認定者数（2-1.2.3）'!$D$4:$J$4</c:f>
              <c:numCache>
                <c:formatCode>#,##0_);[Red]\(#,##0\)</c:formatCode>
                <c:ptCount val="7"/>
                <c:pt idx="0">
                  <c:v>7109</c:v>
                </c:pt>
                <c:pt idx="1">
                  <c:v>5420</c:v>
                </c:pt>
                <c:pt idx="2">
                  <c:v>8897</c:v>
                </c:pt>
                <c:pt idx="3">
                  <c:v>5280</c:v>
                </c:pt>
                <c:pt idx="4">
                  <c:v>4556</c:v>
                </c:pt>
                <c:pt idx="5">
                  <c:v>5465</c:v>
                </c:pt>
                <c:pt idx="6">
                  <c:v>2960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90-4B26-9FDF-CAC5D5F752F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8E50-415D-BF01-09EBF271B7EE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8E50-415D-BF01-09EBF271B7EE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8E50-415D-BF01-09EBF271B7EE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'認定者数（2-1.2.3）'!$D$5:$J$5</c:f>
              <c:numCache>
                <c:formatCode>#,##0_);[Red]\(#,##0\)</c:formatCode>
                <c:ptCount val="7"/>
                <c:pt idx="0">
                  <c:v>871</c:v>
                </c:pt>
                <c:pt idx="1">
                  <c:v>766</c:v>
                </c:pt>
                <c:pt idx="2">
                  <c:v>811</c:v>
                </c:pt>
                <c:pt idx="3">
                  <c:v>581</c:v>
                </c:pt>
                <c:pt idx="4">
                  <c:v>508</c:v>
                </c:pt>
                <c:pt idx="5">
                  <c:v>534</c:v>
                </c:pt>
                <c:pt idx="6">
                  <c:v>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50-415D-BF01-09EBF271B7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73A-4949-A9B8-2701B75CF278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73A-4949-A9B8-2701B75CF278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973A-4949-A9B8-2701B75CF27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'認定者数（2-1.2.3）'!$O$5:$U$5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'認定者数（2-1.2.3）'!$O$6:$U$6</c:f>
              <c:numCache>
                <c:formatCode>#,##0_);[Red]\(#,##0\)</c:formatCode>
                <c:ptCount val="7"/>
                <c:pt idx="0">
                  <c:v>6238</c:v>
                </c:pt>
                <c:pt idx="1">
                  <c:v>4654</c:v>
                </c:pt>
                <c:pt idx="2">
                  <c:v>8086</c:v>
                </c:pt>
                <c:pt idx="3">
                  <c:v>4699</c:v>
                </c:pt>
                <c:pt idx="4">
                  <c:v>4048</c:v>
                </c:pt>
                <c:pt idx="5">
                  <c:v>4931</c:v>
                </c:pt>
                <c:pt idx="6">
                  <c:v>2635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73A-4949-A9B8-2701B75CF2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'認定者数（2-1.2.3）'!$D$23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'認定者数（2-1.2.3）'!$D$24:$D$31</c:f>
              <c:numCache>
                <c:formatCode>#,##0_);[Red]\(#,##0\)</c:formatCode>
                <c:ptCount val="8"/>
                <c:pt idx="0">
                  <c:v>1172</c:v>
                </c:pt>
                <c:pt idx="1">
                  <c:v>1185</c:v>
                </c:pt>
                <c:pt idx="2">
                  <c:v>760</c:v>
                </c:pt>
                <c:pt idx="3">
                  <c:v>198</c:v>
                </c:pt>
                <c:pt idx="4">
                  <c:v>323</c:v>
                </c:pt>
                <c:pt idx="5">
                  <c:v>752</c:v>
                </c:pt>
                <c:pt idx="6">
                  <c:v>2226</c:v>
                </c:pt>
                <c:pt idx="7">
                  <c:v>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23-45BC-A0A9-ADE511CB9ED0}"/>
            </c:ext>
          </c:extLst>
        </c:ser>
        <c:ser>
          <c:idx val="1"/>
          <c:order val="1"/>
          <c:tx>
            <c:strRef>
              <c:f>'認定者数（2-1.2.3）'!$E$23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'認定者数（2-1.2.3）'!$E$24:$E$31</c:f>
              <c:numCache>
                <c:formatCode>#,##0_);[Red]\(#,##0\)</c:formatCode>
                <c:ptCount val="8"/>
                <c:pt idx="0">
                  <c:v>1090</c:v>
                </c:pt>
                <c:pt idx="1">
                  <c:v>1022</c:v>
                </c:pt>
                <c:pt idx="2">
                  <c:v>416</c:v>
                </c:pt>
                <c:pt idx="3">
                  <c:v>164</c:v>
                </c:pt>
                <c:pt idx="4">
                  <c:v>249</c:v>
                </c:pt>
                <c:pt idx="5">
                  <c:v>673</c:v>
                </c:pt>
                <c:pt idx="6">
                  <c:v>1417</c:v>
                </c:pt>
                <c:pt idx="7">
                  <c:v>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23-45BC-A0A9-ADE511CB9ED0}"/>
            </c:ext>
          </c:extLst>
        </c:ser>
        <c:ser>
          <c:idx val="2"/>
          <c:order val="2"/>
          <c:tx>
            <c:strRef>
              <c:f>'認定者数（2-1.2.3）'!$F$23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'認定者数（2-1.2.3）'!$F$24:$F$31</c:f>
              <c:numCache>
                <c:formatCode>#,##0_);[Red]\(#,##0\)</c:formatCode>
                <c:ptCount val="8"/>
                <c:pt idx="0">
                  <c:v>1423</c:v>
                </c:pt>
                <c:pt idx="1">
                  <c:v>1112</c:v>
                </c:pt>
                <c:pt idx="2">
                  <c:v>880</c:v>
                </c:pt>
                <c:pt idx="3">
                  <c:v>371</c:v>
                </c:pt>
                <c:pt idx="4">
                  <c:v>462</c:v>
                </c:pt>
                <c:pt idx="5">
                  <c:v>1440</c:v>
                </c:pt>
                <c:pt idx="6">
                  <c:v>2344</c:v>
                </c:pt>
                <c:pt idx="7">
                  <c:v>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23-45BC-A0A9-ADE511CB9ED0}"/>
            </c:ext>
          </c:extLst>
        </c:ser>
        <c:ser>
          <c:idx val="3"/>
          <c:order val="3"/>
          <c:tx>
            <c:strRef>
              <c:f>'認定者数（2-1.2.3）'!$G$23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'認定者数（2-1.2.3）'!$G$24:$G$31</c:f>
              <c:numCache>
                <c:formatCode>#,##0_);[Red]\(#,##0\)</c:formatCode>
                <c:ptCount val="8"/>
                <c:pt idx="0">
                  <c:v>860</c:v>
                </c:pt>
                <c:pt idx="1">
                  <c:v>732</c:v>
                </c:pt>
                <c:pt idx="2">
                  <c:v>479</c:v>
                </c:pt>
                <c:pt idx="3">
                  <c:v>230</c:v>
                </c:pt>
                <c:pt idx="4">
                  <c:v>304</c:v>
                </c:pt>
                <c:pt idx="5">
                  <c:v>772</c:v>
                </c:pt>
                <c:pt idx="6">
                  <c:v>1415</c:v>
                </c:pt>
                <c:pt idx="7">
                  <c:v>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23-45BC-A0A9-ADE511CB9ED0}"/>
            </c:ext>
          </c:extLst>
        </c:ser>
        <c:ser>
          <c:idx val="4"/>
          <c:order val="4"/>
          <c:tx>
            <c:strRef>
              <c:f>'認定者数（2-1.2.3）'!$H$23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'認定者数（2-1.2.3）'!$H$24:$H$31</c:f>
              <c:numCache>
                <c:formatCode>#,##0_);[Red]\(#,##0\)</c:formatCode>
                <c:ptCount val="8"/>
                <c:pt idx="0">
                  <c:v>748</c:v>
                </c:pt>
                <c:pt idx="1">
                  <c:v>637</c:v>
                </c:pt>
                <c:pt idx="2">
                  <c:v>415</c:v>
                </c:pt>
                <c:pt idx="3">
                  <c:v>190</c:v>
                </c:pt>
                <c:pt idx="4">
                  <c:v>291</c:v>
                </c:pt>
                <c:pt idx="5">
                  <c:v>692</c:v>
                </c:pt>
                <c:pt idx="6">
                  <c:v>1209</c:v>
                </c:pt>
                <c:pt idx="7">
                  <c:v>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23-45BC-A0A9-ADE511CB9ED0}"/>
            </c:ext>
          </c:extLst>
        </c:ser>
        <c:ser>
          <c:idx val="5"/>
          <c:order val="5"/>
          <c:tx>
            <c:strRef>
              <c:f>'認定者数（2-1.2.3）'!$I$23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'認定者数（2-1.2.3）'!$I$24:$I$31</c:f>
              <c:numCache>
                <c:formatCode>#,##0_);[Red]\(#,##0\)</c:formatCode>
                <c:ptCount val="8"/>
                <c:pt idx="0">
                  <c:v>913</c:v>
                </c:pt>
                <c:pt idx="1">
                  <c:v>658</c:v>
                </c:pt>
                <c:pt idx="2">
                  <c:v>491</c:v>
                </c:pt>
                <c:pt idx="3">
                  <c:v>210</c:v>
                </c:pt>
                <c:pt idx="4">
                  <c:v>394</c:v>
                </c:pt>
                <c:pt idx="5">
                  <c:v>765</c:v>
                </c:pt>
                <c:pt idx="6">
                  <c:v>1478</c:v>
                </c:pt>
                <c:pt idx="7">
                  <c:v>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23-45BC-A0A9-ADE511CB9ED0}"/>
            </c:ext>
          </c:extLst>
        </c:ser>
        <c:ser>
          <c:idx val="6"/>
          <c:order val="6"/>
          <c:tx>
            <c:strRef>
              <c:f>'認定者数（2-1.2.3）'!$J$23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'認定者数（2-1.2.3）'!$J$24:$J$31</c:f>
              <c:numCache>
                <c:formatCode>#,##0_);[Red]\(#,##0\)</c:formatCode>
                <c:ptCount val="8"/>
                <c:pt idx="0">
                  <c:v>551</c:v>
                </c:pt>
                <c:pt idx="1">
                  <c:v>387</c:v>
                </c:pt>
                <c:pt idx="2">
                  <c:v>275</c:v>
                </c:pt>
                <c:pt idx="3">
                  <c:v>121</c:v>
                </c:pt>
                <c:pt idx="4">
                  <c:v>191</c:v>
                </c:pt>
                <c:pt idx="5">
                  <c:v>405</c:v>
                </c:pt>
                <c:pt idx="6">
                  <c:v>706</c:v>
                </c:pt>
                <c:pt idx="7">
                  <c:v>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23-45BC-A0A9-ADE511CB9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133528"/>
        <c:axId val="399128040"/>
      </c:barChart>
      <c:lineChart>
        <c:grouping val="standard"/>
        <c:varyColors val="0"/>
        <c:ser>
          <c:idx val="7"/>
          <c:order val="7"/>
          <c:tx>
            <c:strRef>
              <c:f>'認定者数（2-1.2.3）'!$L$23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'認定者数（2-1.2.3）'!$L$24:$L$31</c:f>
              <c:numCache>
                <c:formatCode>0.0%</c:formatCode>
                <c:ptCount val="8"/>
                <c:pt idx="0">
                  <c:v>0.14631875270679948</c:v>
                </c:pt>
                <c:pt idx="1">
                  <c:v>0.18653608381596928</c:v>
                </c:pt>
                <c:pt idx="2">
                  <c:v>0.2012020141859332</c:v>
                </c:pt>
                <c:pt idx="3">
                  <c:v>0.14769108280254778</c:v>
                </c:pt>
                <c:pt idx="4">
                  <c:v>0.15314380576883171</c:v>
                </c:pt>
                <c:pt idx="5">
                  <c:v>0.17462686567164179</c:v>
                </c:pt>
                <c:pt idx="6">
                  <c:v>0.22117275856416982</c:v>
                </c:pt>
                <c:pt idx="7">
                  <c:v>0.1717112062601506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623-45BC-A0A9-ADE511CB9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31960"/>
        <c:axId val="399130784"/>
      </c:lineChart>
      <c:catAx>
        <c:axId val="399133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399128040"/>
        <c:crosses val="autoZero"/>
        <c:auto val="1"/>
        <c:lblAlgn val="ctr"/>
        <c:lblOffset val="100"/>
        <c:noMultiLvlLbl val="0"/>
      </c:catAx>
      <c:valAx>
        <c:axId val="39912804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133528"/>
        <c:crosses val="autoZero"/>
        <c:crossBetween val="between"/>
      </c:valAx>
      <c:valAx>
        <c:axId val="39913078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99131960"/>
        <c:crosses val="max"/>
        <c:crossBetween val="between"/>
      </c:valAx>
      <c:catAx>
        <c:axId val="399131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1307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0.6371993586317477</c:v>
                </c:pt>
                <c:pt idx="1">
                  <c:v>0.62787318361955091</c:v>
                </c:pt>
                <c:pt idx="2">
                  <c:v>0.58751505419510242</c:v>
                </c:pt>
                <c:pt idx="3">
                  <c:v>0.66913710958178929</c:v>
                </c:pt>
                <c:pt idx="4">
                  <c:v>0.61929107021131558</c:v>
                </c:pt>
                <c:pt idx="5">
                  <c:v>0.65823743185947914</c:v>
                </c:pt>
                <c:pt idx="6">
                  <c:v>0.64941427050053246</c:v>
                </c:pt>
                <c:pt idx="7">
                  <c:v>0.62562108446748754</c:v>
                </c:pt>
                <c:pt idx="8">
                  <c:v>0.63618198585920693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D5-4ADD-9880-22029647490A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0.18813468733297703</c:v>
                </c:pt>
                <c:pt idx="1">
                  <c:v>0.20343461030383092</c:v>
                </c:pt>
                <c:pt idx="2">
                  <c:v>0.18908069048574869</c:v>
                </c:pt>
                <c:pt idx="3">
                  <c:v>0.12546320804658551</c:v>
                </c:pt>
                <c:pt idx="4">
                  <c:v>0.14008179959100203</c:v>
                </c:pt>
                <c:pt idx="5">
                  <c:v>0.11114476075105996</c:v>
                </c:pt>
                <c:pt idx="6">
                  <c:v>0.14078807241746538</c:v>
                </c:pt>
                <c:pt idx="7">
                  <c:v>0.14495571397710089</c:v>
                </c:pt>
                <c:pt idx="8">
                  <c:v>0.15904549646480173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D5-4ADD-9880-22029647490A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5.8150721539283808E-2</c:v>
                </c:pt>
                <c:pt idx="1">
                  <c:v>5.3104359313077942E-2</c:v>
                </c:pt>
                <c:pt idx="2">
                  <c:v>0.10076274588518667</c:v>
                </c:pt>
                <c:pt idx="3">
                  <c:v>3.3350979354155638E-2</c:v>
                </c:pt>
                <c:pt idx="4">
                  <c:v>0.11077027948193592</c:v>
                </c:pt>
                <c:pt idx="5">
                  <c:v>8.3585705632949731E-2</c:v>
                </c:pt>
                <c:pt idx="6">
                  <c:v>9.1728789492367763E-2</c:v>
                </c:pt>
                <c:pt idx="7">
                  <c:v>6.5888960898682222E-2</c:v>
                </c:pt>
                <c:pt idx="8">
                  <c:v>7.6563940977559169E-2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D5-4ADD-9880-22029647490A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0.11651523249599145</c:v>
                </c:pt>
                <c:pt idx="1">
                  <c:v>0.11558784676354029</c:v>
                </c:pt>
                <c:pt idx="2">
                  <c:v>0.12264150943396226</c:v>
                </c:pt>
                <c:pt idx="3">
                  <c:v>0.17204870301746955</c:v>
                </c:pt>
                <c:pt idx="4">
                  <c:v>0.12985685071574643</c:v>
                </c:pt>
                <c:pt idx="5">
                  <c:v>0.14703210175651121</c:v>
                </c:pt>
                <c:pt idx="6">
                  <c:v>0.11806886758963436</c:v>
                </c:pt>
                <c:pt idx="7">
                  <c:v>0.16353424065672931</c:v>
                </c:pt>
                <c:pt idx="8">
                  <c:v>0.12820857669843222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D5-4ADD-9880-220296474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127648"/>
        <c:axId val="399128432"/>
      </c:barChart>
      <c:catAx>
        <c:axId val="399127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99128432"/>
        <c:crosses val="autoZero"/>
        <c:auto val="1"/>
        <c:lblAlgn val="ctr"/>
        <c:lblOffset val="100"/>
        <c:noMultiLvlLbl val="0"/>
      </c:catAx>
      <c:valAx>
        <c:axId val="39912843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99127648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0.40045856823836073</c:v>
                </c:pt>
                <c:pt idx="1">
                  <c:v>0.44331456920164636</c:v>
                </c:pt>
                <c:pt idx="2">
                  <c:v>0.36387347201577203</c:v>
                </c:pt>
                <c:pt idx="3">
                  <c:v>0.40797894139529012</c:v>
                </c:pt>
                <c:pt idx="4">
                  <c:v>0.3804836300410489</c:v>
                </c:pt>
                <c:pt idx="5">
                  <c:v>0.38615258890270643</c:v>
                </c:pt>
                <c:pt idx="6">
                  <c:v>0.41111253960314115</c:v>
                </c:pt>
                <c:pt idx="7">
                  <c:v>0.37832595041746025</c:v>
                </c:pt>
                <c:pt idx="8">
                  <c:v>0.40029106631627059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D-4175-939F-EA9A4B6BC76E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4.3380435210668783E-2</c:v>
                </c:pt>
                <c:pt idx="1">
                  <c:v>4.6135012234833656E-2</c:v>
                </c:pt>
                <c:pt idx="2">
                  <c:v>3.6038625775218519E-2</c:v>
                </c:pt>
                <c:pt idx="3">
                  <c:v>2.2081945824809178E-2</c:v>
                </c:pt>
                <c:pt idx="4">
                  <c:v>2.7724682792914044E-2</c:v>
                </c:pt>
                <c:pt idx="5">
                  <c:v>2.1430986768233382E-2</c:v>
                </c:pt>
                <c:pt idx="6">
                  <c:v>2.5920306663798413E-2</c:v>
                </c:pt>
                <c:pt idx="7">
                  <c:v>2.9580885898279095E-2</c:v>
                </c:pt>
                <c:pt idx="8">
                  <c:v>3.2157321133861223E-2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7D-4175-939F-EA9A4B6BC76E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0.13875888223677957</c:v>
                </c:pt>
                <c:pt idx="1">
                  <c:v>0.12713747318504745</c:v>
                </c:pt>
                <c:pt idx="2">
                  <c:v>0.22300193853440209</c:v>
                </c:pt>
                <c:pt idx="3">
                  <c:v>7.1290976092543701E-2</c:v>
                </c:pt>
                <c:pt idx="4">
                  <c:v>0.22436149735840383</c:v>
                </c:pt>
                <c:pt idx="5">
                  <c:v>0.17874806336988538</c:v>
                </c:pt>
                <c:pt idx="6">
                  <c:v>0.21256591242987902</c:v>
                </c:pt>
                <c:pt idx="7">
                  <c:v>0.13010171770175691</c:v>
                </c:pt>
                <c:pt idx="8">
                  <c:v>0.17254840393442616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7D-4175-939F-EA9A4B6BC76E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0.41740211431419094</c:v>
                </c:pt>
                <c:pt idx="1">
                  <c:v>0.38341294537847248</c:v>
                </c:pt>
                <c:pt idx="2">
                  <c:v>0.37708596367460739</c:v>
                </c:pt>
                <c:pt idx="3">
                  <c:v>0.49864813668735691</c:v>
                </c:pt>
                <c:pt idx="4">
                  <c:v>0.36743018980763326</c:v>
                </c:pt>
                <c:pt idx="5">
                  <c:v>0.41366836095917481</c:v>
                </c:pt>
                <c:pt idx="6">
                  <c:v>0.35040124130318151</c:v>
                </c:pt>
                <c:pt idx="7">
                  <c:v>0.4619914459825038</c:v>
                </c:pt>
                <c:pt idx="8">
                  <c:v>0.39500320861544197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7D-4175-939F-EA9A4B6BC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554680"/>
        <c:axId val="399550368"/>
      </c:barChart>
      <c:catAx>
        <c:axId val="399554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99550368"/>
        <c:crosses val="autoZero"/>
        <c:auto val="1"/>
        <c:lblAlgn val="ctr"/>
        <c:lblOffset val="100"/>
        <c:noMultiLvlLbl val="0"/>
      </c:catAx>
      <c:valAx>
        <c:axId val="399550368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9955468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272602.37000000005</c:v>
                </c:pt>
                <c:pt idx="1">
                  <c:v>16456.71</c:v>
                </c:pt>
                <c:pt idx="2">
                  <c:v>94746.48000000001</c:v>
                </c:pt>
                <c:pt idx="3">
                  <c:v>17443.170000000002</c:v>
                </c:pt>
                <c:pt idx="4">
                  <c:v>52427.860000000008</c:v>
                </c:pt>
                <c:pt idx="5">
                  <c:v>695087.35</c:v>
                </c:pt>
                <c:pt idx="6">
                  <c:v>258754.41999999998</c:v>
                </c:pt>
                <c:pt idx="7">
                  <c:v>125614.07</c:v>
                </c:pt>
                <c:pt idx="8">
                  <c:v>16725.86</c:v>
                </c:pt>
                <c:pt idx="9">
                  <c:v>0</c:v>
                </c:pt>
                <c:pt idx="10">
                  <c:v>121064.64</c:v>
                </c:pt>
                <c:pt idx="11">
                  <c:v>211606.22999999998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18-4C2E-891D-6C650CCC0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5464"/>
        <c:axId val="399555072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5004</c:v>
                </c:pt>
                <c:pt idx="1">
                  <c:v>237</c:v>
                </c:pt>
                <c:pt idx="2">
                  <c:v>2121</c:v>
                </c:pt>
                <c:pt idx="3">
                  <c:v>422</c:v>
                </c:pt>
                <c:pt idx="4">
                  <c:v>4173</c:v>
                </c:pt>
                <c:pt idx="5">
                  <c:v>6567</c:v>
                </c:pt>
                <c:pt idx="6">
                  <c:v>3159</c:v>
                </c:pt>
                <c:pt idx="7">
                  <c:v>1061</c:v>
                </c:pt>
                <c:pt idx="8">
                  <c:v>204</c:v>
                </c:pt>
                <c:pt idx="9">
                  <c:v>0</c:v>
                </c:pt>
                <c:pt idx="10">
                  <c:v>9098</c:v>
                </c:pt>
                <c:pt idx="11">
                  <c:v>1066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18-4C2E-891D-6C650CCC0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54288"/>
        <c:axId val="399552720"/>
      </c:lineChart>
      <c:catAx>
        <c:axId val="399554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52720"/>
        <c:crosses val="autoZero"/>
        <c:auto val="1"/>
        <c:lblAlgn val="ctr"/>
        <c:lblOffset val="100"/>
        <c:noMultiLvlLbl val="0"/>
      </c:catAx>
      <c:valAx>
        <c:axId val="39955272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554288"/>
        <c:crosses val="autoZero"/>
        <c:crossBetween val="between"/>
      </c:valAx>
      <c:valAx>
        <c:axId val="39955507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5464"/>
        <c:crosses val="max"/>
        <c:crossBetween val="between"/>
      </c:valAx>
      <c:catAx>
        <c:axId val="399555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5507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0"/>
                <c:pt idx="0">
                  <c:v>36.94</c:v>
                </c:pt>
                <c:pt idx="1">
                  <c:v>18616.639999999996</c:v>
                </c:pt>
                <c:pt idx="2">
                  <c:v>4986.41</c:v>
                </c:pt>
                <c:pt idx="3">
                  <c:v>4778.1300000000019</c:v>
                </c:pt>
                <c:pt idx="4">
                  <c:v>75513.629999999976</c:v>
                </c:pt>
                <c:pt idx="5">
                  <c:v>1830.8299999999997</c:v>
                </c:pt>
                <c:pt idx="6">
                  <c:v>293.55</c:v>
                </c:pt>
                <c:pt idx="7">
                  <c:v>0</c:v>
                </c:pt>
                <c:pt idx="8">
                  <c:v>26587.530000000002</c:v>
                </c:pt>
                <c:pt idx="9">
                  <c:v>18589.029999999995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E3-4B62-97CA-23FB9A173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0760"/>
        <c:axId val="39954880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0"/>
                <c:pt idx="0">
                  <c:v>1</c:v>
                </c:pt>
                <c:pt idx="1">
                  <c:v>640</c:v>
                </c:pt>
                <c:pt idx="2">
                  <c:v>140</c:v>
                </c:pt>
                <c:pt idx="3">
                  <c:v>419</c:v>
                </c:pt>
                <c:pt idx="4">
                  <c:v>2171</c:v>
                </c:pt>
                <c:pt idx="5">
                  <c:v>52</c:v>
                </c:pt>
                <c:pt idx="6">
                  <c:v>9</c:v>
                </c:pt>
                <c:pt idx="7">
                  <c:v>0</c:v>
                </c:pt>
                <c:pt idx="8">
                  <c:v>4599</c:v>
                </c:pt>
                <c:pt idx="9">
                  <c:v>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E3-4B62-97CA-23FB9A173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49976"/>
        <c:axId val="399548408"/>
      </c:lineChart>
      <c:catAx>
        <c:axId val="399549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48408"/>
        <c:crosses val="autoZero"/>
        <c:auto val="1"/>
        <c:lblAlgn val="ctr"/>
        <c:lblOffset val="100"/>
        <c:noMultiLvlLbl val="0"/>
      </c:catAx>
      <c:valAx>
        <c:axId val="39954840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99549976"/>
        <c:crosses val="autoZero"/>
        <c:crossBetween val="between"/>
      </c:valAx>
      <c:valAx>
        <c:axId val="39954880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0760"/>
        <c:crosses val="max"/>
        <c:crossBetween val="between"/>
      </c:valAx>
      <c:catAx>
        <c:axId val="399550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4880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>
          <a:extLst>
            <a:ext uri="{FF2B5EF4-FFF2-40B4-BE49-F238E27FC236}">
              <a16:creationId xmlns:a16="http://schemas.microsoft.com/office/drawing/2014/main" id="{00000000-0008-0000-0000-00000B180000}"/>
            </a:ext>
          </a:extLst>
        </xdr:cNvPr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>
          <a:extLst>
            <a:ext uri="{FF2B5EF4-FFF2-40B4-BE49-F238E27FC236}">
              <a16:creationId xmlns:a16="http://schemas.microsoft.com/office/drawing/2014/main" id="{00000000-0008-0000-0000-000003180000}"/>
            </a:ext>
          </a:extLst>
        </xdr:cNvPr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5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02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9</xdr:col>
      <xdr:colOff>63500</xdr:colOff>
      <xdr:row>38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35.4%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26.8%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50.6%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55.0%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53.0%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55.8%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53.6%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K48"/>
  <sheetViews>
    <sheetView tabSelected="1" zoomScale="75" zoomScaleNormal="75" zoomScaleSheetLayoutView="75" workbookViewId="0">
      <selection activeCell="B35" sqref="B35"/>
    </sheetView>
  </sheetViews>
  <sheetFormatPr defaultColWidth="9" defaultRowHeight="13.2"/>
  <cols>
    <col min="1" max="1" width="9" style="1"/>
    <col min="2" max="2" width="4.3320312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" customHeight="1"/>
    <row r="5" spans="3:10" ht="27" customHeight="1">
      <c r="C5" s="4"/>
    </row>
    <row r="6" spans="3:10" ht="21.9" customHeight="1"/>
    <row r="7" spans="3:10" ht="21.9" customHeight="1"/>
    <row r="8" spans="3:10" ht="21.9" customHeight="1"/>
    <row r="9" spans="3:10" ht="21.9" customHeight="1"/>
    <row r="10" spans="3:10" ht="21.9" customHeight="1"/>
    <row r="11" spans="3:10" ht="21.9" customHeight="1"/>
    <row r="12" spans="3:10" ht="21.9" customHeight="1"/>
    <row r="13" spans="3:10" ht="21.9" customHeight="1"/>
    <row r="14" spans="3:10" ht="21.9" customHeight="1"/>
    <row r="15" spans="3:10" ht="21.9" customHeight="1"/>
    <row r="16" spans="3:10" ht="21.9" customHeight="1"/>
    <row r="17" ht="21.9" customHeight="1"/>
    <row r="18" ht="21.9" customHeight="1"/>
    <row r="35" spans="2:11" ht="24.9" customHeight="1"/>
    <row r="36" spans="2:11" ht="24.9" customHeight="1">
      <c r="B36" s="9" t="s">
        <v>4</v>
      </c>
      <c r="C36" s="10"/>
    </row>
    <row r="37" spans="2:11" ht="24.9" customHeight="1">
      <c r="B37" s="9" t="s">
        <v>36</v>
      </c>
      <c r="C37" s="10"/>
    </row>
    <row r="38" spans="2:11" ht="24.9" customHeight="1">
      <c r="B38" s="9" t="s">
        <v>5</v>
      </c>
      <c r="C38" s="10"/>
    </row>
    <row r="39" spans="2:11" ht="24.9" customHeight="1">
      <c r="C39" s="12" t="s">
        <v>40</v>
      </c>
    </row>
    <row r="40" spans="2:11" ht="24.9" customHeight="1">
      <c r="B40" s="9" t="s">
        <v>37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" customHeight="1">
      <c r="B41" s="11"/>
      <c r="C41" s="12" t="s">
        <v>141</v>
      </c>
      <c r="D41" s="7"/>
      <c r="E41" s="7"/>
      <c r="F41" s="7"/>
      <c r="G41" s="7"/>
      <c r="H41" s="7"/>
      <c r="I41" s="7"/>
      <c r="J41" s="7"/>
      <c r="K41" s="6"/>
    </row>
    <row r="42" spans="2:11" ht="24.9" customHeight="1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" customHeight="1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10.5" customHeight="1">
      <c r="B44" s="11"/>
      <c r="C44" s="12"/>
      <c r="D44" s="7"/>
      <c r="E44" s="7"/>
      <c r="F44" s="7"/>
      <c r="G44" s="7"/>
      <c r="H44" s="7"/>
      <c r="I44" s="7"/>
      <c r="J44" s="7"/>
      <c r="K44" s="6"/>
    </row>
    <row r="45" spans="2:11" ht="24.9" customHeight="1">
      <c r="B45" s="198" t="s">
        <v>189</v>
      </c>
      <c r="D45" s="7"/>
      <c r="E45" s="7"/>
      <c r="F45" s="7"/>
      <c r="G45" s="7"/>
      <c r="H45" s="7"/>
      <c r="I45" s="7"/>
      <c r="J45" s="7"/>
      <c r="K45" s="6"/>
    </row>
    <row r="46" spans="2:11" ht="24.9" customHeight="1">
      <c r="B46" s="5"/>
      <c r="C46" s="7"/>
      <c r="D46" s="7"/>
      <c r="E46" s="7"/>
      <c r="F46" s="7"/>
      <c r="G46" s="7"/>
      <c r="H46" s="7"/>
      <c r="I46" s="7"/>
      <c r="J46" s="7"/>
      <c r="K46" s="6"/>
    </row>
    <row r="47" spans="2:11" ht="24.9" customHeight="1"/>
    <row r="48" spans="2:11" ht="24.9" customHeight="1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 summaryRight="0"/>
  </sheetPr>
  <dimension ref="A1:M137"/>
  <sheetViews>
    <sheetView zoomScaleNormal="100" workbookViewId="0"/>
  </sheetViews>
  <sheetFormatPr defaultColWidth="9" defaultRowHeight="13.2"/>
  <cols>
    <col min="1" max="1" width="2.6640625" style="14" customWidth="1"/>
    <col min="2" max="2" width="18.21875" style="14" customWidth="1"/>
    <col min="3" max="3" width="11.6640625" style="14" customWidth="1"/>
    <col min="4" max="4" width="10.6640625" style="14" customWidth="1"/>
    <col min="5" max="7" width="10.109375" style="14" customWidth="1"/>
    <col min="8" max="8" width="11.6640625" style="14" customWidth="1"/>
    <col min="9" max="9" width="10.109375" style="14" customWidth="1"/>
    <col min="10" max="10" width="2.6640625" style="14" customWidth="1"/>
    <col min="11" max="13" width="0" style="14" hidden="1" customWidth="1"/>
    <col min="14" max="16384" width="9" style="14"/>
  </cols>
  <sheetData>
    <row r="1" spans="1:13" ht="20.100000000000001" customHeight="1">
      <c r="A1" s="13" t="s">
        <v>11</v>
      </c>
    </row>
    <row r="2" spans="1:13" ht="14.1" customHeight="1">
      <c r="H2" s="25" t="s">
        <v>35</v>
      </c>
      <c r="I2" s="25"/>
    </row>
    <row r="3" spans="1:13" ht="20.100000000000001" customHeight="1">
      <c r="B3" s="15"/>
      <c r="C3" s="199" t="s">
        <v>0</v>
      </c>
      <c r="D3" s="201" t="s">
        <v>12</v>
      </c>
      <c r="E3" s="20"/>
      <c r="F3" s="20"/>
      <c r="G3" s="21"/>
      <c r="H3" s="199" t="s">
        <v>13</v>
      </c>
      <c r="I3" s="199" t="s">
        <v>14</v>
      </c>
      <c r="J3" s="27"/>
    </row>
    <row r="4" spans="1:13" ht="20.100000000000001" customHeight="1" thickBot="1">
      <c r="B4" s="16"/>
      <c r="C4" s="200"/>
      <c r="D4" s="202"/>
      <c r="E4" s="22" t="s">
        <v>15</v>
      </c>
      <c r="F4" s="22" t="s">
        <v>144</v>
      </c>
      <c r="G4" s="23" t="s">
        <v>143</v>
      </c>
      <c r="H4" s="200"/>
      <c r="I4" s="200"/>
      <c r="J4" s="27"/>
      <c r="K4" s="28" t="s">
        <v>25</v>
      </c>
      <c r="L4" s="25" t="s">
        <v>39</v>
      </c>
      <c r="M4" s="25" t="s">
        <v>38</v>
      </c>
    </row>
    <row r="5" spans="1:13" ht="20.100000000000001" customHeight="1" thickTop="1" thickBot="1">
      <c r="B5" s="17" t="s">
        <v>16</v>
      </c>
      <c r="C5" s="29">
        <f>SUM(C6:C13)</f>
        <v>688777</v>
      </c>
      <c r="D5" s="30">
        <f>SUM(E5:G5)</f>
        <v>220505</v>
      </c>
      <c r="E5" s="31">
        <f>SUM(E6:E13)</f>
        <v>105552</v>
      </c>
      <c r="F5" s="31">
        <f>SUM(F6:F13)</f>
        <v>74974</v>
      </c>
      <c r="G5" s="32">
        <f t="shared" ref="G5:H5" si="0">SUM(G6:G13)</f>
        <v>39979</v>
      </c>
      <c r="H5" s="29">
        <f t="shared" si="0"/>
        <v>216586</v>
      </c>
      <c r="I5" s="33">
        <f>D5/C5</f>
        <v>0.32013990014184562</v>
      </c>
      <c r="J5" s="26"/>
      <c r="K5" s="24">
        <f t="shared" ref="K5:K13" si="1">C5-D5-H5</f>
        <v>251686</v>
      </c>
      <c r="L5" s="58">
        <f>E5/C5</f>
        <v>0.15324553520224979</v>
      </c>
      <c r="M5" s="58">
        <f>G5/C5</f>
        <v>5.8043459639331746E-2</v>
      </c>
    </row>
    <row r="6" spans="1:13" ht="20.100000000000001" customHeight="1" thickTop="1">
      <c r="B6" s="18" t="s">
        <v>17</v>
      </c>
      <c r="C6" s="34">
        <v>187201</v>
      </c>
      <c r="D6" s="35">
        <f t="shared" ref="D6:D13" si="2">SUM(E6:G6)</f>
        <v>46180</v>
      </c>
      <c r="E6" s="36">
        <v>23285</v>
      </c>
      <c r="F6" s="36">
        <v>15871</v>
      </c>
      <c r="G6" s="37">
        <v>7024</v>
      </c>
      <c r="H6" s="34">
        <v>62706</v>
      </c>
      <c r="I6" s="38">
        <f t="shared" ref="I6:I13" si="3">D6/C6</f>
        <v>0.24668671641711315</v>
      </c>
      <c r="J6" s="26"/>
      <c r="K6" s="24">
        <f t="shared" si="1"/>
        <v>78315</v>
      </c>
      <c r="L6" s="58">
        <f t="shared" ref="L6:L13" si="4">E6/C6</f>
        <v>0.12438501931079428</v>
      </c>
      <c r="M6" s="58">
        <f t="shared" ref="M6:M13" si="5">G6/C6</f>
        <v>3.752116708778265E-2</v>
      </c>
    </row>
    <row r="7" spans="1:13" ht="20.100000000000001" customHeight="1">
      <c r="B7" s="19" t="s">
        <v>18</v>
      </c>
      <c r="C7" s="39">
        <v>91815</v>
      </c>
      <c r="D7" s="40">
        <f t="shared" si="2"/>
        <v>30734</v>
      </c>
      <c r="E7" s="41">
        <v>14200</v>
      </c>
      <c r="F7" s="41">
        <v>10957</v>
      </c>
      <c r="G7" s="42">
        <v>5577</v>
      </c>
      <c r="H7" s="39">
        <v>28649</v>
      </c>
      <c r="I7" s="43">
        <f t="shared" si="3"/>
        <v>0.33473833251647334</v>
      </c>
      <c r="J7" s="26"/>
      <c r="K7" s="24">
        <f t="shared" si="1"/>
        <v>32432</v>
      </c>
      <c r="L7" s="58">
        <f t="shared" si="4"/>
        <v>0.15465882481076076</v>
      </c>
      <c r="M7" s="58">
        <f t="shared" si="5"/>
        <v>6.0741708871099497E-2</v>
      </c>
    </row>
    <row r="8" spans="1:13" ht="20.100000000000001" customHeight="1">
      <c r="B8" s="19" t="s">
        <v>19</v>
      </c>
      <c r="C8" s="39">
        <v>48993</v>
      </c>
      <c r="D8" s="40">
        <f t="shared" si="2"/>
        <v>18469</v>
      </c>
      <c r="E8" s="41">
        <v>8884</v>
      </c>
      <c r="F8" s="41">
        <v>6039</v>
      </c>
      <c r="G8" s="42">
        <v>3546</v>
      </c>
      <c r="H8" s="39">
        <v>14593</v>
      </c>
      <c r="I8" s="43">
        <f t="shared" si="3"/>
        <v>0.37697222052129897</v>
      </c>
      <c r="J8" s="26"/>
      <c r="K8" s="24">
        <f t="shared" si="1"/>
        <v>15931</v>
      </c>
      <c r="L8" s="58">
        <f t="shared" si="4"/>
        <v>0.18133202702426876</v>
      </c>
      <c r="M8" s="58">
        <f t="shared" si="5"/>
        <v>7.2377686608290984E-2</v>
      </c>
    </row>
    <row r="9" spans="1:13" ht="20.100000000000001" customHeight="1">
      <c r="B9" s="19" t="s">
        <v>20</v>
      </c>
      <c r="C9" s="39">
        <v>32200</v>
      </c>
      <c r="D9" s="40">
        <f t="shared" si="2"/>
        <v>10048</v>
      </c>
      <c r="E9" s="41">
        <v>5026</v>
      </c>
      <c r="F9" s="41">
        <v>3257</v>
      </c>
      <c r="G9" s="42">
        <v>1765</v>
      </c>
      <c r="H9" s="39">
        <v>10114</v>
      </c>
      <c r="I9" s="43">
        <f t="shared" si="3"/>
        <v>0.31204968944099382</v>
      </c>
      <c r="J9" s="26"/>
      <c r="K9" s="24">
        <f t="shared" si="1"/>
        <v>12038</v>
      </c>
      <c r="L9" s="58">
        <f t="shared" si="4"/>
        <v>0.15608695652173912</v>
      </c>
      <c r="M9" s="58">
        <f t="shared" si="5"/>
        <v>5.4813664596273293E-2</v>
      </c>
    </row>
    <row r="10" spans="1:13" ht="20.100000000000001" customHeight="1">
      <c r="B10" s="19" t="s">
        <v>21</v>
      </c>
      <c r="C10" s="39">
        <v>44235</v>
      </c>
      <c r="D10" s="40">
        <f t="shared" si="2"/>
        <v>14457</v>
      </c>
      <c r="E10" s="41">
        <v>6869</v>
      </c>
      <c r="F10" s="41">
        <v>4740</v>
      </c>
      <c r="G10" s="42">
        <v>2848</v>
      </c>
      <c r="H10" s="39">
        <v>13646</v>
      </c>
      <c r="I10" s="43">
        <f t="shared" si="3"/>
        <v>0.32682265174635472</v>
      </c>
      <c r="J10" s="26"/>
      <c r="K10" s="24">
        <f t="shared" si="1"/>
        <v>16132</v>
      </c>
      <c r="L10" s="58">
        <f t="shared" si="4"/>
        <v>0.1552842771560981</v>
      </c>
      <c r="M10" s="58">
        <f t="shared" si="5"/>
        <v>6.4383406804566515E-2</v>
      </c>
    </row>
    <row r="11" spans="1:13" ht="20.100000000000001" customHeight="1">
      <c r="B11" s="19" t="s">
        <v>22</v>
      </c>
      <c r="C11" s="39">
        <v>96473</v>
      </c>
      <c r="D11" s="40">
        <f t="shared" si="2"/>
        <v>31490</v>
      </c>
      <c r="E11" s="41">
        <v>14761</v>
      </c>
      <c r="F11" s="41">
        <v>10779</v>
      </c>
      <c r="G11" s="42">
        <v>5950</v>
      </c>
      <c r="H11" s="39">
        <v>31013</v>
      </c>
      <c r="I11" s="43">
        <f t="shared" si="3"/>
        <v>0.32641257139303226</v>
      </c>
      <c r="J11" s="26"/>
      <c r="K11" s="24">
        <f t="shared" si="1"/>
        <v>33970</v>
      </c>
      <c r="L11" s="58">
        <f t="shared" si="4"/>
        <v>0.15300654069014127</v>
      </c>
      <c r="M11" s="58">
        <f t="shared" si="5"/>
        <v>6.167528738610803E-2</v>
      </c>
    </row>
    <row r="12" spans="1:13" ht="20.100000000000001" customHeight="1">
      <c r="B12" s="19" t="s">
        <v>23</v>
      </c>
      <c r="C12" s="39">
        <v>131884</v>
      </c>
      <c r="D12" s="40">
        <f t="shared" si="2"/>
        <v>48808</v>
      </c>
      <c r="E12" s="41">
        <v>23350</v>
      </c>
      <c r="F12" s="41">
        <v>16146</v>
      </c>
      <c r="G12" s="42">
        <v>9312</v>
      </c>
      <c r="H12" s="39">
        <v>39030</v>
      </c>
      <c r="I12" s="43">
        <f t="shared" si="3"/>
        <v>0.3700828000363956</v>
      </c>
      <c r="J12" s="26"/>
      <c r="K12" s="24">
        <f t="shared" si="1"/>
        <v>44046</v>
      </c>
      <c r="L12" s="58">
        <f t="shared" si="4"/>
        <v>0.17704952837341906</v>
      </c>
      <c r="M12" s="58">
        <f t="shared" si="5"/>
        <v>7.0607503563737836E-2</v>
      </c>
    </row>
    <row r="13" spans="1:13" ht="20.100000000000001" customHeight="1">
      <c r="B13" s="19" t="s">
        <v>24</v>
      </c>
      <c r="C13" s="39">
        <v>55976</v>
      </c>
      <c r="D13" s="40">
        <f t="shared" si="2"/>
        <v>20319</v>
      </c>
      <c r="E13" s="41">
        <v>9177</v>
      </c>
      <c r="F13" s="41">
        <v>7185</v>
      </c>
      <c r="G13" s="42">
        <v>3957</v>
      </c>
      <c r="H13" s="39">
        <v>16835</v>
      </c>
      <c r="I13" s="43">
        <f t="shared" si="3"/>
        <v>0.36299485493783051</v>
      </c>
      <c r="J13" s="26"/>
      <c r="K13" s="24">
        <f t="shared" si="1"/>
        <v>18822</v>
      </c>
      <c r="L13" s="58">
        <f t="shared" si="4"/>
        <v>0.16394526225525224</v>
      </c>
      <c r="M13" s="58">
        <f t="shared" si="5"/>
        <v>7.0691010433042739E-2</v>
      </c>
    </row>
    <row r="14" spans="1:13" ht="20.100000000000001" customHeight="1"/>
    <row r="15" spans="1:13" ht="20.100000000000001" customHeight="1"/>
    <row r="16" spans="1:13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mergeCells count="4">
    <mergeCell ref="C3:C4"/>
    <mergeCell ref="D3:D4"/>
    <mergeCell ref="H3:H4"/>
    <mergeCell ref="I3:I4"/>
  </mergeCells>
  <phoneticPr fontId="2"/>
  <pageMargins left="0.51181102362204722" right="0.51181102362204722" top="0.35433070866141736" bottom="0.35433070866141736" header="0.31496062992125984" footer="0.31496062992125984"/>
  <pageSetup paperSize="9" scale="96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224"/>
  <sheetViews>
    <sheetView zoomScaleNormal="100" workbookViewId="0"/>
  </sheetViews>
  <sheetFormatPr defaultColWidth="9" defaultRowHeight="13.2"/>
  <cols>
    <col min="1" max="1" width="2.6640625" style="14" customWidth="1"/>
    <col min="2" max="2" width="2.88671875" style="14" customWidth="1"/>
    <col min="3" max="3" width="12.77734375" style="14" customWidth="1"/>
    <col min="4" max="12" width="8.33203125" style="14" customWidth="1"/>
    <col min="13" max="13" width="2.6640625" style="14" customWidth="1"/>
    <col min="14" max="16384" width="9" style="14"/>
  </cols>
  <sheetData>
    <row r="1" spans="1:21" ht="20.100000000000001" customHeight="1">
      <c r="A1" s="13" t="s">
        <v>42</v>
      </c>
      <c r="B1" s="13"/>
    </row>
    <row r="2" spans="1:21" ht="14.1" customHeight="1">
      <c r="K2" s="44" t="s">
        <v>2</v>
      </c>
    </row>
    <row r="3" spans="1:21" ht="20.100000000000001" customHeight="1">
      <c r="B3" s="120"/>
      <c r="C3" s="112"/>
      <c r="D3" s="113" t="s">
        <v>26</v>
      </c>
      <c r="E3" s="114" t="s">
        <v>27</v>
      </c>
      <c r="F3" s="114" t="s">
        <v>28</v>
      </c>
      <c r="G3" s="114" t="s">
        <v>29</v>
      </c>
      <c r="H3" s="114" t="s">
        <v>30</v>
      </c>
      <c r="I3" s="114" t="s">
        <v>31</v>
      </c>
      <c r="J3" s="113" t="s">
        <v>32</v>
      </c>
      <c r="K3" s="115" t="s">
        <v>33</v>
      </c>
      <c r="L3" s="116" t="s">
        <v>1</v>
      </c>
    </row>
    <row r="4" spans="1:21" ht="20.100000000000001" customHeight="1">
      <c r="B4" s="207" t="s">
        <v>66</v>
      </c>
      <c r="C4" s="208"/>
      <c r="D4" s="45">
        <f>SUM(D5:D7)</f>
        <v>7109</v>
      </c>
      <c r="E4" s="46">
        <f t="shared" ref="E4:K4" si="0">SUM(E5:E7)</f>
        <v>5420</v>
      </c>
      <c r="F4" s="46">
        <f t="shared" si="0"/>
        <v>8897</v>
      </c>
      <c r="G4" s="46">
        <f t="shared" si="0"/>
        <v>5280</v>
      </c>
      <c r="H4" s="46">
        <f t="shared" si="0"/>
        <v>4556</v>
      </c>
      <c r="I4" s="46">
        <f t="shared" si="0"/>
        <v>5465</v>
      </c>
      <c r="J4" s="45">
        <f t="shared" si="0"/>
        <v>2960</v>
      </c>
      <c r="K4" s="47">
        <f t="shared" si="0"/>
        <v>39687</v>
      </c>
      <c r="L4" s="55">
        <f>K4/人口統計!D5</f>
        <v>0.17998231332622844</v>
      </c>
      <c r="O4" s="14" t="s">
        <v>188</v>
      </c>
    </row>
    <row r="5" spans="1:21" ht="20.100000000000001" customHeight="1">
      <c r="B5" s="117"/>
      <c r="C5" s="118" t="s">
        <v>15</v>
      </c>
      <c r="D5" s="48">
        <v>871</v>
      </c>
      <c r="E5" s="49">
        <v>766</v>
      </c>
      <c r="F5" s="49">
        <v>811</v>
      </c>
      <c r="G5" s="49">
        <v>581</v>
      </c>
      <c r="H5" s="49">
        <v>508</v>
      </c>
      <c r="I5" s="49">
        <v>534</v>
      </c>
      <c r="J5" s="48">
        <v>325</v>
      </c>
      <c r="K5" s="50">
        <f>SUM(D5:J5)</f>
        <v>4396</v>
      </c>
      <c r="L5" s="56">
        <f>K5/人口統計!D5</f>
        <v>1.9936055871748942E-2</v>
      </c>
      <c r="O5" s="14" t="s">
        <v>26</v>
      </c>
      <c r="P5" s="14" t="s">
        <v>27</v>
      </c>
      <c r="Q5" s="14" t="s">
        <v>28</v>
      </c>
      <c r="R5" s="14" t="s">
        <v>29</v>
      </c>
      <c r="S5" s="14" t="s">
        <v>30</v>
      </c>
      <c r="T5" s="14" t="s">
        <v>31</v>
      </c>
      <c r="U5" s="14" t="s">
        <v>32</v>
      </c>
    </row>
    <row r="6" spans="1:21" ht="20.100000000000001" customHeight="1">
      <c r="B6" s="117"/>
      <c r="C6" s="118" t="s">
        <v>144</v>
      </c>
      <c r="D6" s="48">
        <v>2875</v>
      </c>
      <c r="E6" s="49">
        <v>1967</v>
      </c>
      <c r="F6" s="49">
        <v>2897</v>
      </c>
      <c r="G6" s="49">
        <v>1576</v>
      </c>
      <c r="H6" s="49">
        <v>1303</v>
      </c>
      <c r="I6" s="49">
        <v>1385</v>
      </c>
      <c r="J6" s="48">
        <v>784</v>
      </c>
      <c r="K6" s="50">
        <f>SUM(D6:J6)</f>
        <v>12787</v>
      </c>
      <c r="L6" s="56">
        <f>K6/人口統計!D5</f>
        <v>5.79896147479649E-2</v>
      </c>
      <c r="O6" s="162">
        <f>SUM(D6,D7)</f>
        <v>6238</v>
      </c>
      <c r="P6" s="162">
        <f t="shared" ref="P6:U6" si="1">SUM(E6,E7)</f>
        <v>4654</v>
      </c>
      <c r="Q6" s="162">
        <f t="shared" si="1"/>
        <v>8086</v>
      </c>
      <c r="R6" s="162">
        <f t="shared" si="1"/>
        <v>4699</v>
      </c>
      <c r="S6" s="162">
        <f t="shared" si="1"/>
        <v>4048</v>
      </c>
      <c r="T6" s="162">
        <f t="shared" si="1"/>
        <v>4931</v>
      </c>
      <c r="U6" s="162">
        <f t="shared" si="1"/>
        <v>2635</v>
      </c>
    </row>
    <row r="7" spans="1:21" ht="20.100000000000001" customHeight="1">
      <c r="B7" s="117"/>
      <c r="C7" s="119" t="s">
        <v>143</v>
      </c>
      <c r="D7" s="51">
        <v>3363</v>
      </c>
      <c r="E7" s="52">
        <v>2687</v>
      </c>
      <c r="F7" s="52">
        <v>5189</v>
      </c>
      <c r="G7" s="52">
        <v>3123</v>
      </c>
      <c r="H7" s="52">
        <v>2745</v>
      </c>
      <c r="I7" s="52">
        <v>3546</v>
      </c>
      <c r="J7" s="51">
        <v>1851</v>
      </c>
      <c r="K7" s="53">
        <f>SUM(D7:J7)</f>
        <v>22504</v>
      </c>
      <c r="L7" s="57">
        <f>K7/人口統計!D5</f>
        <v>0.10205664270651459</v>
      </c>
      <c r="O7" s="14">
        <f>O6/($K$6+$K$7)</f>
        <v>0.17675894704032188</v>
      </c>
      <c r="P7" s="14">
        <f t="shared" ref="P7:U7" si="2">P6/($K$6+$K$7)</f>
        <v>0.1318749822901023</v>
      </c>
      <c r="Q7" s="14">
        <f t="shared" si="2"/>
        <v>0.22912357258224478</v>
      </c>
      <c r="R7" s="14">
        <f t="shared" si="2"/>
        <v>0.13315009492505173</v>
      </c>
      <c r="S7" s="14">
        <f t="shared" si="2"/>
        <v>0.11470346547278343</v>
      </c>
      <c r="T7" s="14">
        <f t="shared" si="2"/>
        <v>0.13972400895412429</v>
      </c>
      <c r="U7" s="14">
        <f t="shared" si="2"/>
        <v>7.466492873537163E-2</v>
      </c>
    </row>
    <row r="8" spans="1:21" ht="20.100000000000001" customHeight="1" thickBot="1">
      <c r="B8" s="207" t="s">
        <v>67</v>
      </c>
      <c r="C8" s="208"/>
      <c r="D8" s="45">
        <v>82</v>
      </c>
      <c r="E8" s="46">
        <v>100</v>
      </c>
      <c r="F8" s="46">
        <v>101</v>
      </c>
      <c r="G8" s="46">
        <v>114</v>
      </c>
      <c r="H8" s="46">
        <v>84</v>
      </c>
      <c r="I8" s="46">
        <v>77</v>
      </c>
      <c r="J8" s="45">
        <v>41</v>
      </c>
      <c r="K8" s="47">
        <f>SUM(D8:J8)</f>
        <v>599</v>
      </c>
      <c r="L8" s="80"/>
    </row>
    <row r="9" spans="1:21" ht="20.100000000000001" customHeight="1" thickTop="1">
      <c r="B9" s="209" t="s">
        <v>34</v>
      </c>
      <c r="C9" s="210"/>
      <c r="D9" s="35">
        <f>D4+D8</f>
        <v>7191</v>
      </c>
      <c r="E9" s="34">
        <f t="shared" ref="E9:K9" si="3">E4+E8</f>
        <v>5520</v>
      </c>
      <c r="F9" s="34">
        <f t="shared" si="3"/>
        <v>8998</v>
      </c>
      <c r="G9" s="34">
        <f t="shared" si="3"/>
        <v>5394</v>
      </c>
      <c r="H9" s="34">
        <f t="shared" si="3"/>
        <v>4640</v>
      </c>
      <c r="I9" s="34">
        <f t="shared" si="3"/>
        <v>5542</v>
      </c>
      <c r="J9" s="35">
        <f t="shared" si="3"/>
        <v>3001</v>
      </c>
      <c r="K9" s="54">
        <f t="shared" si="3"/>
        <v>40286</v>
      </c>
      <c r="L9" s="81"/>
    </row>
    <row r="10" spans="1:21" ht="20.100000000000001" customHeight="1"/>
    <row r="11" spans="1:21" ht="20.100000000000001" customHeight="1"/>
    <row r="12" spans="1:21" ht="20.100000000000001" customHeight="1"/>
    <row r="13" spans="1:21" ht="20.100000000000001" customHeight="1"/>
    <row r="14" spans="1:21" ht="20.100000000000001" customHeight="1"/>
    <row r="15" spans="1:21" ht="20.100000000000001" customHeight="1"/>
    <row r="16" spans="1:21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/>
    <row r="21" spans="1:12" ht="20.100000000000001" customHeight="1">
      <c r="A21" s="13" t="s">
        <v>41</v>
      </c>
    </row>
    <row r="22" spans="1:12" ht="14.1" customHeight="1">
      <c r="K22" s="44" t="s">
        <v>2</v>
      </c>
    </row>
    <row r="23" spans="1:12" ht="20.100000000000001" customHeight="1">
      <c r="B23" s="120"/>
      <c r="C23" s="112"/>
      <c r="D23" s="113" t="s">
        <v>26</v>
      </c>
      <c r="E23" s="114" t="s">
        <v>27</v>
      </c>
      <c r="F23" s="114" t="s">
        <v>28</v>
      </c>
      <c r="G23" s="114" t="s">
        <v>29</v>
      </c>
      <c r="H23" s="114" t="s">
        <v>30</v>
      </c>
      <c r="I23" s="114" t="s">
        <v>31</v>
      </c>
      <c r="J23" s="113" t="s">
        <v>32</v>
      </c>
      <c r="K23" s="115" t="s">
        <v>33</v>
      </c>
      <c r="L23" s="116" t="s">
        <v>1</v>
      </c>
    </row>
    <row r="24" spans="1:12" ht="20.100000000000001" customHeight="1">
      <c r="B24" s="211" t="s">
        <v>17</v>
      </c>
      <c r="C24" s="212"/>
      <c r="D24" s="45">
        <v>1172</v>
      </c>
      <c r="E24" s="46">
        <v>1090</v>
      </c>
      <c r="F24" s="46">
        <v>1423</v>
      </c>
      <c r="G24" s="46">
        <v>860</v>
      </c>
      <c r="H24" s="46">
        <v>748</v>
      </c>
      <c r="I24" s="46">
        <v>913</v>
      </c>
      <c r="J24" s="45">
        <v>551</v>
      </c>
      <c r="K24" s="47">
        <f>SUM(D24:J24)</f>
        <v>6757</v>
      </c>
      <c r="L24" s="55">
        <f>K24/人口統計!D6</f>
        <v>0.14631875270679948</v>
      </c>
    </row>
    <row r="25" spans="1:12" ht="20.100000000000001" customHeight="1">
      <c r="B25" s="205" t="s">
        <v>43</v>
      </c>
      <c r="C25" s="206"/>
      <c r="D25" s="45">
        <v>1185</v>
      </c>
      <c r="E25" s="46">
        <v>1022</v>
      </c>
      <c r="F25" s="46">
        <v>1112</v>
      </c>
      <c r="G25" s="46">
        <v>732</v>
      </c>
      <c r="H25" s="46">
        <v>637</v>
      </c>
      <c r="I25" s="46">
        <v>658</v>
      </c>
      <c r="J25" s="45">
        <v>387</v>
      </c>
      <c r="K25" s="47">
        <f t="shared" ref="K25:K31" si="4">SUM(D25:J25)</f>
        <v>5733</v>
      </c>
      <c r="L25" s="55">
        <f>K25/人口統計!D7</f>
        <v>0.18653608381596928</v>
      </c>
    </row>
    <row r="26" spans="1:12" ht="20.100000000000001" customHeight="1">
      <c r="B26" s="205" t="s">
        <v>44</v>
      </c>
      <c r="C26" s="206"/>
      <c r="D26" s="45">
        <v>760</v>
      </c>
      <c r="E26" s="46">
        <v>416</v>
      </c>
      <c r="F26" s="46">
        <v>880</v>
      </c>
      <c r="G26" s="46">
        <v>479</v>
      </c>
      <c r="H26" s="46">
        <v>415</v>
      </c>
      <c r="I26" s="46">
        <v>491</v>
      </c>
      <c r="J26" s="45">
        <v>275</v>
      </c>
      <c r="K26" s="47">
        <f t="shared" si="4"/>
        <v>3716</v>
      </c>
      <c r="L26" s="55">
        <f>K26/人口統計!D8</f>
        <v>0.2012020141859332</v>
      </c>
    </row>
    <row r="27" spans="1:12" ht="20.100000000000001" customHeight="1">
      <c r="B27" s="205" t="s">
        <v>45</v>
      </c>
      <c r="C27" s="206"/>
      <c r="D27" s="45">
        <v>198</v>
      </c>
      <c r="E27" s="46">
        <v>164</v>
      </c>
      <c r="F27" s="46">
        <v>371</v>
      </c>
      <c r="G27" s="46">
        <v>230</v>
      </c>
      <c r="H27" s="46">
        <v>190</v>
      </c>
      <c r="I27" s="46">
        <v>210</v>
      </c>
      <c r="J27" s="45">
        <v>121</v>
      </c>
      <c r="K27" s="47">
        <f t="shared" si="4"/>
        <v>1484</v>
      </c>
      <c r="L27" s="55">
        <f>K27/人口統計!D9</f>
        <v>0.14769108280254778</v>
      </c>
    </row>
    <row r="28" spans="1:12" ht="20.100000000000001" customHeight="1">
      <c r="B28" s="205" t="s">
        <v>46</v>
      </c>
      <c r="C28" s="206"/>
      <c r="D28" s="45">
        <v>323</v>
      </c>
      <c r="E28" s="46">
        <v>249</v>
      </c>
      <c r="F28" s="46">
        <v>462</v>
      </c>
      <c r="G28" s="46">
        <v>304</v>
      </c>
      <c r="H28" s="46">
        <v>291</v>
      </c>
      <c r="I28" s="46">
        <v>394</v>
      </c>
      <c r="J28" s="45">
        <v>191</v>
      </c>
      <c r="K28" s="47">
        <f t="shared" si="4"/>
        <v>2214</v>
      </c>
      <c r="L28" s="55">
        <f>K28/人口統計!D10</f>
        <v>0.15314380576883171</v>
      </c>
    </row>
    <row r="29" spans="1:12" ht="20.100000000000001" customHeight="1">
      <c r="B29" s="205" t="s">
        <v>47</v>
      </c>
      <c r="C29" s="206"/>
      <c r="D29" s="45">
        <v>752</v>
      </c>
      <c r="E29" s="46">
        <v>673</v>
      </c>
      <c r="F29" s="46">
        <v>1440</v>
      </c>
      <c r="G29" s="46">
        <v>772</v>
      </c>
      <c r="H29" s="46">
        <v>692</v>
      </c>
      <c r="I29" s="46">
        <v>765</v>
      </c>
      <c r="J29" s="45">
        <v>405</v>
      </c>
      <c r="K29" s="47">
        <f t="shared" si="4"/>
        <v>5499</v>
      </c>
      <c r="L29" s="55">
        <f>K29/人口統計!D11</f>
        <v>0.17462686567164179</v>
      </c>
    </row>
    <row r="30" spans="1:12" ht="20.100000000000001" customHeight="1">
      <c r="B30" s="205" t="s">
        <v>48</v>
      </c>
      <c r="C30" s="206"/>
      <c r="D30" s="45">
        <v>2226</v>
      </c>
      <c r="E30" s="46">
        <v>1417</v>
      </c>
      <c r="F30" s="46">
        <v>2344</v>
      </c>
      <c r="G30" s="46">
        <v>1415</v>
      </c>
      <c r="H30" s="46">
        <v>1209</v>
      </c>
      <c r="I30" s="46">
        <v>1478</v>
      </c>
      <c r="J30" s="45">
        <v>706</v>
      </c>
      <c r="K30" s="47">
        <f t="shared" si="4"/>
        <v>10795</v>
      </c>
      <c r="L30" s="55">
        <f>K30/人口統計!D12</f>
        <v>0.22117275856416982</v>
      </c>
    </row>
    <row r="31" spans="1:12" ht="20.100000000000001" customHeight="1" thickBot="1">
      <c r="B31" s="211" t="s">
        <v>24</v>
      </c>
      <c r="C31" s="212"/>
      <c r="D31" s="45">
        <v>493</v>
      </c>
      <c r="E31" s="46">
        <v>389</v>
      </c>
      <c r="F31" s="46">
        <v>865</v>
      </c>
      <c r="G31" s="46">
        <v>488</v>
      </c>
      <c r="H31" s="46">
        <v>374</v>
      </c>
      <c r="I31" s="46">
        <v>556</v>
      </c>
      <c r="J31" s="45">
        <v>324</v>
      </c>
      <c r="K31" s="47">
        <f t="shared" si="4"/>
        <v>3489</v>
      </c>
      <c r="L31" s="59">
        <f>K31/人口統計!D13</f>
        <v>0.1717112062601506</v>
      </c>
    </row>
    <row r="32" spans="1:12" ht="20.100000000000001" customHeight="1" thickTop="1">
      <c r="B32" s="203" t="s">
        <v>49</v>
      </c>
      <c r="C32" s="204"/>
      <c r="D32" s="35">
        <f>SUM(D24:D31)</f>
        <v>7109</v>
      </c>
      <c r="E32" s="34">
        <f t="shared" ref="E32:J32" si="5">SUM(E24:E31)</f>
        <v>5420</v>
      </c>
      <c r="F32" s="34">
        <f t="shared" si="5"/>
        <v>8897</v>
      </c>
      <c r="G32" s="34">
        <f t="shared" si="5"/>
        <v>5280</v>
      </c>
      <c r="H32" s="34">
        <f t="shared" si="5"/>
        <v>4556</v>
      </c>
      <c r="I32" s="34">
        <f t="shared" si="5"/>
        <v>5465</v>
      </c>
      <c r="J32" s="35">
        <f t="shared" si="5"/>
        <v>2960</v>
      </c>
      <c r="K32" s="54">
        <f>SUM(K24:K31)</f>
        <v>39687</v>
      </c>
      <c r="L32" s="60">
        <f>K32/人口統計!D5</f>
        <v>0.17998231332622844</v>
      </c>
    </row>
    <row r="33" spans="1:11" ht="20.100000000000001" customHeight="1">
      <c r="C33" s="14" t="s">
        <v>50</v>
      </c>
    </row>
    <row r="34" spans="1:11" ht="20.100000000000001" customHeight="1"/>
    <row r="35" spans="1:11" ht="20.100000000000001" customHeight="1"/>
    <row r="36" spans="1:11" ht="20.100000000000001" customHeight="1"/>
    <row r="37" spans="1:11" ht="20.100000000000001" customHeight="1"/>
    <row r="38" spans="1:11" ht="20.100000000000001" customHeight="1"/>
    <row r="39" spans="1:11" ht="20.100000000000001" customHeight="1"/>
    <row r="40" spans="1:11" ht="20.100000000000001" customHeight="1"/>
    <row r="41" spans="1:11" ht="20.100000000000001" customHeight="1"/>
    <row r="42" spans="1:11" ht="20.100000000000001" customHeight="1"/>
    <row r="43" spans="1:11" ht="20.100000000000001" customHeight="1"/>
    <row r="44" spans="1:11" ht="20.100000000000001" customHeight="1"/>
    <row r="45" spans="1:11" ht="20.100000000000001" customHeight="1"/>
    <row r="46" spans="1:11" ht="20.100000000000001" customHeight="1"/>
    <row r="47" spans="1:11" ht="20.100000000000001" customHeight="1">
      <c r="A47" s="13" t="s">
        <v>153</v>
      </c>
    </row>
    <row r="48" spans="1:11" ht="20.100000000000001" customHeight="1">
      <c r="K48" s="44" t="s">
        <v>2</v>
      </c>
    </row>
    <row r="49" spans="2:14" ht="20.100000000000001" customHeight="1">
      <c r="B49" s="120"/>
      <c r="C49" s="112"/>
      <c r="D49" s="186" t="s">
        <v>26</v>
      </c>
      <c r="E49" s="114" t="s">
        <v>27</v>
      </c>
      <c r="F49" s="114" t="s">
        <v>28</v>
      </c>
      <c r="G49" s="114" t="s">
        <v>29</v>
      </c>
      <c r="H49" s="114" t="s">
        <v>30</v>
      </c>
      <c r="I49" s="114" t="s">
        <v>31</v>
      </c>
      <c r="J49" s="186" t="s">
        <v>32</v>
      </c>
      <c r="K49" s="115" t="s">
        <v>33</v>
      </c>
      <c r="L49" s="116" t="s">
        <v>1</v>
      </c>
      <c r="N49" s="14" t="s">
        <v>187</v>
      </c>
    </row>
    <row r="50" spans="2:14" ht="20.100000000000001" customHeight="1">
      <c r="B50" s="213" t="s">
        <v>154</v>
      </c>
      <c r="C50" s="214"/>
      <c r="D50" s="191">
        <v>264</v>
      </c>
      <c r="E50" s="192">
        <v>247</v>
      </c>
      <c r="F50" s="192">
        <v>305</v>
      </c>
      <c r="G50" s="192">
        <v>186</v>
      </c>
      <c r="H50" s="192">
        <v>164</v>
      </c>
      <c r="I50" s="192">
        <v>195</v>
      </c>
      <c r="J50" s="191">
        <v>121</v>
      </c>
      <c r="K50" s="193">
        <f t="shared" ref="K50:K82" si="6">SUM(D50:J50)</f>
        <v>1482</v>
      </c>
      <c r="L50" s="194">
        <f>K50/N50</f>
        <v>0.1383624311455513</v>
      </c>
      <c r="N50" s="14">
        <v>10711</v>
      </c>
    </row>
    <row r="51" spans="2:14" ht="20.100000000000001" customHeight="1">
      <c r="B51" s="213" t="s">
        <v>155</v>
      </c>
      <c r="C51" s="214"/>
      <c r="D51" s="191">
        <v>195</v>
      </c>
      <c r="E51" s="192">
        <v>189</v>
      </c>
      <c r="F51" s="192">
        <v>281</v>
      </c>
      <c r="G51" s="192">
        <v>146</v>
      </c>
      <c r="H51" s="192">
        <v>141</v>
      </c>
      <c r="I51" s="192">
        <v>159</v>
      </c>
      <c r="J51" s="191">
        <v>79</v>
      </c>
      <c r="K51" s="193">
        <f t="shared" si="6"/>
        <v>1190</v>
      </c>
      <c r="L51" s="194">
        <f t="shared" ref="L51:L82" si="7">K51/N51</f>
        <v>0.15392575346009571</v>
      </c>
      <c r="N51" s="14">
        <v>7731</v>
      </c>
    </row>
    <row r="52" spans="2:14" ht="20.100000000000001" customHeight="1">
      <c r="B52" s="213" t="s">
        <v>156</v>
      </c>
      <c r="C52" s="214"/>
      <c r="D52" s="191">
        <v>345</v>
      </c>
      <c r="E52" s="192">
        <v>300</v>
      </c>
      <c r="F52" s="192">
        <v>332</v>
      </c>
      <c r="G52" s="192">
        <v>244</v>
      </c>
      <c r="H52" s="192">
        <v>194</v>
      </c>
      <c r="I52" s="192">
        <v>217</v>
      </c>
      <c r="J52" s="191">
        <v>138</v>
      </c>
      <c r="K52" s="193">
        <f t="shared" si="6"/>
        <v>1770</v>
      </c>
      <c r="L52" s="194">
        <f t="shared" si="7"/>
        <v>0.15974729241877256</v>
      </c>
      <c r="N52" s="14">
        <v>11080</v>
      </c>
    </row>
    <row r="53" spans="2:14" ht="20.100000000000001" customHeight="1">
      <c r="B53" s="213" t="s">
        <v>157</v>
      </c>
      <c r="C53" s="214"/>
      <c r="D53" s="191">
        <v>180</v>
      </c>
      <c r="E53" s="192">
        <v>176</v>
      </c>
      <c r="F53" s="192">
        <v>230</v>
      </c>
      <c r="G53" s="192">
        <v>158</v>
      </c>
      <c r="H53" s="192">
        <v>131</v>
      </c>
      <c r="I53" s="192">
        <v>160</v>
      </c>
      <c r="J53" s="191">
        <v>110</v>
      </c>
      <c r="K53" s="193">
        <f t="shared" si="6"/>
        <v>1145</v>
      </c>
      <c r="L53" s="194">
        <f t="shared" si="7"/>
        <v>0.14895277741641733</v>
      </c>
      <c r="N53" s="14">
        <v>7687</v>
      </c>
    </row>
    <row r="54" spans="2:14" ht="20.100000000000001" customHeight="1">
      <c r="B54" s="213" t="s">
        <v>158</v>
      </c>
      <c r="C54" s="214"/>
      <c r="D54" s="191">
        <v>145</v>
      </c>
      <c r="E54" s="192">
        <v>148</v>
      </c>
      <c r="F54" s="192">
        <v>193</v>
      </c>
      <c r="G54" s="192">
        <v>109</v>
      </c>
      <c r="H54" s="192">
        <v>88</v>
      </c>
      <c r="I54" s="192">
        <v>151</v>
      </c>
      <c r="J54" s="191">
        <v>84</v>
      </c>
      <c r="K54" s="193">
        <f t="shared" si="6"/>
        <v>918</v>
      </c>
      <c r="L54" s="194">
        <f t="shared" si="7"/>
        <v>0.14197339931951747</v>
      </c>
      <c r="N54" s="14">
        <v>6466</v>
      </c>
    </row>
    <row r="55" spans="2:14" ht="20.100000000000001" customHeight="1">
      <c r="B55" s="213" t="s">
        <v>159</v>
      </c>
      <c r="C55" s="214"/>
      <c r="D55" s="191">
        <v>62</v>
      </c>
      <c r="E55" s="192">
        <v>65</v>
      </c>
      <c r="F55" s="192">
        <v>98</v>
      </c>
      <c r="G55" s="192">
        <v>43</v>
      </c>
      <c r="H55" s="192">
        <v>46</v>
      </c>
      <c r="I55" s="192">
        <v>50</v>
      </c>
      <c r="J55" s="191">
        <v>27</v>
      </c>
      <c r="K55" s="193">
        <f t="shared" si="6"/>
        <v>391</v>
      </c>
      <c r="L55" s="194">
        <f t="shared" si="7"/>
        <v>0.15608782435129739</v>
      </c>
      <c r="N55" s="14">
        <v>2505</v>
      </c>
    </row>
    <row r="56" spans="2:14" ht="20.100000000000001" customHeight="1">
      <c r="B56" s="213" t="s">
        <v>160</v>
      </c>
      <c r="C56" s="214"/>
      <c r="D56" s="191">
        <v>177</v>
      </c>
      <c r="E56" s="192">
        <v>152</v>
      </c>
      <c r="F56" s="192">
        <v>156</v>
      </c>
      <c r="G56" s="192">
        <v>131</v>
      </c>
      <c r="H56" s="192">
        <v>95</v>
      </c>
      <c r="I56" s="192">
        <v>91</v>
      </c>
      <c r="J56" s="191">
        <v>47</v>
      </c>
      <c r="K56" s="193">
        <f t="shared" si="6"/>
        <v>849</v>
      </c>
      <c r="L56" s="194">
        <f t="shared" si="7"/>
        <v>0.19771774569166278</v>
      </c>
      <c r="N56" s="14">
        <v>4294</v>
      </c>
    </row>
    <row r="57" spans="2:14" ht="20.100000000000001" customHeight="1">
      <c r="B57" s="213" t="s">
        <v>161</v>
      </c>
      <c r="C57" s="214"/>
      <c r="D57" s="191">
        <v>411</v>
      </c>
      <c r="E57" s="192">
        <v>377</v>
      </c>
      <c r="F57" s="192">
        <v>388</v>
      </c>
      <c r="G57" s="192">
        <v>240</v>
      </c>
      <c r="H57" s="192">
        <v>190</v>
      </c>
      <c r="I57" s="192">
        <v>218</v>
      </c>
      <c r="J57" s="191">
        <v>105</v>
      </c>
      <c r="K57" s="193">
        <f t="shared" si="6"/>
        <v>1929</v>
      </c>
      <c r="L57" s="194">
        <f t="shared" si="7"/>
        <v>0.20800086262669829</v>
      </c>
      <c r="N57" s="14">
        <v>9274</v>
      </c>
    </row>
    <row r="58" spans="2:14" ht="20.100000000000001" customHeight="1">
      <c r="B58" s="213" t="s">
        <v>162</v>
      </c>
      <c r="C58" s="214"/>
      <c r="D58" s="191">
        <v>406</v>
      </c>
      <c r="E58" s="192">
        <v>337</v>
      </c>
      <c r="F58" s="192">
        <v>388</v>
      </c>
      <c r="G58" s="192">
        <v>242</v>
      </c>
      <c r="H58" s="192">
        <v>231</v>
      </c>
      <c r="I58" s="192">
        <v>232</v>
      </c>
      <c r="J58" s="191">
        <v>158</v>
      </c>
      <c r="K58" s="193">
        <f t="shared" si="6"/>
        <v>1994</v>
      </c>
      <c r="L58" s="194">
        <f t="shared" si="7"/>
        <v>0.18879000189358075</v>
      </c>
      <c r="N58" s="14">
        <v>10562</v>
      </c>
    </row>
    <row r="59" spans="2:14" ht="20.100000000000001" customHeight="1">
      <c r="B59" s="213" t="s">
        <v>163</v>
      </c>
      <c r="C59" s="214"/>
      <c r="D59" s="191">
        <v>208</v>
      </c>
      <c r="E59" s="192">
        <v>177</v>
      </c>
      <c r="F59" s="192">
        <v>190</v>
      </c>
      <c r="G59" s="192">
        <v>139</v>
      </c>
      <c r="H59" s="192">
        <v>135</v>
      </c>
      <c r="I59" s="192">
        <v>130</v>
      </c>
      <c r="J59" s="191">
        <v>83</v>
      </c>
      <c r="K59" s="193">
        <f t="shared" si="6"/>
        <v>1062</v>
      </c>
      <c r="L59" s="194">
        <f t="shared" si="7"/>
        <v>0.16081162931556633</v>
      </c>
      <c r="N59" s="14">
        <v>6604</v>
      </c>
    </row>
    <row r="60" spans="2:14" ht="20.100000000000001" customHeight="1">
      <c r="B60" s="213" t="s">
        <v>164</v>
      </c>
      <c r="C60" s="214"/>
      <c r="D60" s="191">
        <v>380</v>
      </c>
      <c r="E60" s="192">
        <v>216</v>
      </c>
      <c r="F60" s="192">
        <v>471</v>
      </c>
      <c r="G60" s="192">
        <v>245</v>
      </c>
      <c r="H60" s="192">
        <v>210</v>
      </c>
      <c r="I60" s="192">
        <v>285</v>
      </c>
      <c r="J60" s="191">
        <v>156</v>
      </c>
      <c r="K60" s="193">
        <f t="shared" si="6"/>
        <v>1963</v>
      </c>
      <c r="L60" s="194">
        <f t="shared" si="7"/>
        <v>0.20717678100263853</v>
      </c>
      <c r="N60" s="14">
        <v>9475</v>
      </c>
    </row>
    <row r="61" spans="2:14" ht="20.100000000000001" customHeight="1">
      <c r="B61" s="213" t="s">
        <v>165</v>
      </c>
      <c r="C61" s="214"/>
      <c r="D61" s="191">
        <v>124</v>
      </c>
      <c r="E61" s="192">
        <v>75</v>
      </c>
      <c r="F61" s="192">
        <v>151</v>
      </c>
      <c r="G61" s="192">
        <v>88</v>
      </c>
      <c r="H61" s="192">
        <v>81</v>
      </c>
      <c r="I61" s="192">
        <v>88</v>
      </c>
      <c r="J61" s="191">
        <v>43</v>
      </c>
      <c r="K61" s="193">
        <f t="shared" si="6"/>
        <v>650</v>
      </c>
      <c r="L61" s="194">
        <f t="shared" si="7"/>
        <v>0.21601861083416418</v>
      </c>
      <c r="N61" s="14">
        <v>3009</v>
      </c>
    </row>
    <row r="62" spans="2:14" ht="20.100000000000001" customHeight="1">
      <c r="B62" s="213" t="s">
        <v>166</v>
      </c>
      <c r="C62" s="214"/>
      <c r="D62" s="191">
        <v>266</v>
      </c>
      <c r="E62" s="192">
        <v>135</v>
      </c>
      <c r="F62" s="192">
        <v>270</v>
      </c>
      <c r="G62" s="192">
        <v>158</v>
      </c>
      <c r="H62" s="192">
        <v>130</v>
      </c>
      <c r="I62" s="192">
        <v>125</v>
      </c>
      <c r="J62" s="191">
        <v>82</v>
      </c>
      <c r="K62" s="193">
        <f t="shared" si="6"/>
        <v>1166</v>
      </c>
      <c r="L62" s="194">
        <f t="shared" si="7"/>
        <v>0.1948203842940685</v>
      </c>
      <c r="N62" s="14">
        <v>5985</v>
      </c>
    </row>
    <row r="63" spans="2:14" ht="20.100000000000001" customHeight="1">
      <c r="B63" s="213" t="s">
        <v>167</v>
      </c>
      <c r="C63" s="214"/>
      <c r="D63" s="191">
        <v>184</v>
      </c>
      <c r="E63" s="192">
        <v>149</v>
      </c>
      <c r="F63" s="192">
        <v>340</v>
      </c>
      <c r="G63" s="192">
        <v>208</v>
      </c>
      <c r="H63" s="192">
        <v>168</v>
      </c>
      <c r="I63" s="192">
        <v>188</v>
      </c>
      <c r="J63" s="191">
        <v>92</v>
      </c>
      <c r="K63" s="193">
        <f t="shared" si="6"/>
        <v>1329</v>
      </c>
      <c r="L63" s="194">
        <f t="shared" si="7"/>
        <v>0.14496073298429318</v>
      </c>
      <c r="N63" s="14">
        <v>9168</v>
      </c>
    </row>
    <row r="64" spans="2:14" ht="20.100000000000001" customHeight="1">
      <c r="B64" s="213" t="s">
        <v>168</v>
      </c>
      <c r="C64" s="214"/>
      <c r="D64" s="191">
        <v>19</v>
      </c>
      <c r="E64" s="192">
        <v>19</v>
      </c>
      <c r="F64" s="192">
        <v>36</v>
      </c>
      <c r="G64" s="192">
        <v>24</v>
      </c>
      <c r="H64" s="192">
        <v>25</v>
      </c>
      <c r="I64" s="192">
        <v>25</v>
      </c>
      <c r="J64" s="191">
        <v>29</v>
      </c>
      <c r="K64" s="193">
        <f t="shared" si="6"/>
        <v>177</v>
      </c>
      <c r="L64" s="194">
        <f t="shared" si="7"/>
        <v>0.20113636363636364</v>
      </c>
      <c r="N64" s="14">
        <v>880</v>
      </c>
    </row>
    <row r="65" spans="2:14" ht="20.100000000000001" customHeight="1">
      <c r="B65" s="213" t="s">
        <v>169</v>
      </c>
      <c r="C65" s="214"/>
      <c r="D65" s="191">
        <v>207</v>
      </c>
      <c r="E65" s="192">
        <v>155</v>
      </c>
      <c r="F65" s="192">
        <v>323</v>
      </c>
      <c r="G65" s="192">
        <v>206</v>
      </c>
      <c r="H65" s="192">
        <v>211</v>
      </c>
      <c r="I65" s="192">
        <v>282</v>
      </c>
      <c r="J65" s="191">
        <v>135</v>
      </c>
      <c r="K65" s="193">
        <f t="shared" si="6"/>
        <v>1519</v>
      </c>
      <c r="L65" s="194">
        <f t="shared" si="7"/>
        <v>0.15221966128870629</v>
      </c>
      <c r="N65" s="14">
        <v>9979</v>
      </c>
    </row>
    <row r="66" spans="2:14" ht="20.100000000000001" customHeight="1">
      <c r="B66" s="213" t="s">
        <v>170</v>
      </c>
      <c r="C66" s="214"/>
      <c r="D66" s="191">
        <v>125</v>
      </c>
      <c r="E66" s="192">
        <v>98</v>
      </c>
      <c r="F66" s="192">
        <v>144</v>
      </c>
      <c r="G66" s="192">
        <v>102</v>
      </c>
      <c r="H66" s="192">
        <v>85</v>
      </c>
      <c r="I66" s="192">
        <v>114</v>
      </c>
      <c r="J66" s="191">
        <v>60</v>
      </c>
      <c r="K66" s="193">
        <f t="shared" si="6"/>
        <v>728</v>
      </c>
      <c r="L66" s="194">
        <f t="shared" si="7"/>
        <v>0.16257257704332292</v>
      </c>
      <c r="N66" s="14">
        <v>4478</v>
      </c>
    </row>
    <row r="67" spans="2:14" ht="20.100000000000001" customHeight="1">
      <c r="B67" s="213" t="s">
        <v>171</v>
      </c>
      <c r="C67" s="214"/>
      <c r="D67" s="187">
        <v>551</v>
      </c>
      <c r="E67" s="188">
        <v>489</v>
      </c>
      <c r="F67" s="188">
        <v>1024</v>
      </c>
      <c r="G67" s="188">
        <v>562</v>
      </c>
      <c r="H67" s="188">
        <v>505</v>
      </c>
      <c r="I67" s="188">
        <v>579</v>
      </c>
      <c r="J67" s="187">
        <v>287</v>
      </c>
      <c r="K67" s="189">
        <f t="shared" si="6"/>
        <v>3997</v>
      </c>
      <c r="L67" s="195">
        <f t="shared" si="7"/>
        <v>0.18425298483381736</v>
      </c>
      <c r="N67" s="14">
        <v>21693</v>
      </c>
    </row>
    <row r="68" spans="2:14" ht="20.100000000000001" customHeight="1">
      <c r="B68" s="213" t="s">
        <v>172</v>
      </c>
      <c r="C68" s="214"/>
      <c r="D68" s="187">
        <v>91</v>
      </c>
      <c r="E68" s="188">
        <v>84</v>
      </c>
      <c r="F68" s="188">
        <v>173</v>
      </c>
      <c r="G68" s="188">
        <v>108</v>
      </c>
      <c r="H68" s="188">
        <v>94</v>
      </c>
      <c r="I68" s="188">
        <v>83</v>
      </c>
      <c r="J68" s="187">
        <v>56</v>
      </c>
      <c r="K68" s="189">
        <f t="shared" si="6"/>
        <v>689</v>
      </c>
      <c r="L68" s="195">
        <f t="shared" si="7"/>
        <v>0.16928746928746929</v>
      </c>
      <c r="N68" s="14">
        <v>4070</v>
      </c>
    </row>
    <row r="69" spans="2:14" ht="20.100000000000001" customHeight="1">
      <c r="B69" s="213" t="s">
        <v>173</v>
      </c>
      <c r="C69" s="214"/>
      <c r="D69" s="187">
        <v>116</v>
      </c>
      <c r="E69" s="188">
        <v>107</v>
      </c>
      <c r="F69" s="188">
        <v>265</v>
      </c>
      <c r="G69" s="188">
        <v>121</v>
      </c>
      <c r="H69" s="188">
        <v>103</v>
      </c>
      <c r="I69" s="188">
        <v>116</v>
      </c>
      <c r="J69" s="187">
        <v>64</v>
      </c>
      <c r="K69" s="189">
        <f t="shared" si="6"/>
        <v>892</v>
      </c>
      <c r="L69" s="195">
        <f t="shared" si="7"/>
        <v>0.15575344857691636</v>
      </c>
      <c r="N69" s="14">
        <v>5727</v>
      </c>
    </row>
    <row r="70" spans="2:14" ht="20.100000000000001" customHeight="1">
      <c r="B70" s="213" t="s">
        <v>174</v>
      </c>
      <c r="C70" s="214"/>
      <c r="D70" s="187">
        <v>796</v>
      </c>
      <c r="E70" s="188">
        <v>492</v>
      </c>
      <c r="F70" s="188">
        <v>748</v>
      </c>
      <c r="G70" s="188">
        <v>448</v>
      </c>
      <c r="H70" s="188">
        <v>389</v>
      </c>
      <c r="I70" s="188">
        <v>458</v>
      </c>
      <c r="J70" s="187">
        <v>231</v>
      </c>
      <c r="K70" s="189">
        <f t="shared" si="6"/>
        <v>3562</v>
      </c>
      <c r="L70" s="195">
        <f t="shared" si="7"/>
        <v>0.22716836734693877</v>
      </c>
      <c r="N70" s="14">
        <v>15680</v>
      </c>
    </row>
    <row r="71" spans="2:14" ht="20.100000000000001" customHeight="1">
      <c r="B71" s="213" t="s">
        <v>175</v>
      </c>
      <c r="C71" s="214"/>
      <c r="D71" s="187">
        <v>121</v>
      </c>
      <c r="E71" s="188">
        <v>116</v>
      </c>
      <c r="F71" s="188">
        <v>211</v>
      </c>
      <c r="G71" s="188">
        <v>144</v>
      </c>
      <c r="H71" s="188">
        <v>136</v>
      </c>
      <c r="I71" s="188">
        <v>124</v>
      </c>
      <c r="J71" s="187">
        <v>82</v>
      </c>
      <c r="K71" s="189">
        <f t="shared" si="6"/>
        <v>934</v>
      </c>
      <c r="L71" s="195">
        <f t="shared" si="7"/>
        <v>0.20185865571644696</v>
      </c>
      <c r="N71" s="14">
        <v>4627</v>
      </c>
    </row>
    <row r="72" spans="2:14" ht="20.100000000000001" customHeight="1">
      <c r="B72" s="213" t="s">
        <v>176</v>
      </c>
      <c r="C72" s="214"/>
      <c r="D72" s="187">
        <v>213</v>
      </c>
      <c r="E72" s="188">
        <v>109</v>
      </c>
      <c r="F72" s="188">
        <v>226</v>
      </c>
      <c r="G72" s="188">
        <v>109</v>
      </c>
      <c r="H72" s="188">
        <v>94</v>
      </c>
      <c r="I72" s="188">
        <v>135</v>
      </c>
      <c r="J72" s="187">
        <v>56</v>
      </c>
      <c r="K72" s="189">
        <f t="shared" si="6"/>
        <v>942</v>
      </c>
      <c r="L72" s="195">
        <f t="shared" si="7"/>
        <v>0.21635277905374367</v>
      </c>
      <c r="N72" s="14">
        <v>4354</v>
      </c>
    </row>
    <row r="73" spans="2:14" ht="20.100000000000001" customHeight="1">
      <c r="B73" s="213" t="s">
        <v>177</v>
      </c>
      <c r="C73" s="214"/>
      <c r="D73" s="187">
        <v>178</v>
      </c>
      <c r="E73" s="188">
        <v>96</v>
      </c>
      <c r="F73" s="188">
        <v>171</v>
      </c>
      <c r="G73" s="188">
        <v>108</v>
      </c>
      <c r="H73" s="188">
        <v>97</v>
      </c>
      <c r="I73" s="188">
        <v>141</v>
      </c>
      <c r="J73" s="187">
        <v>60</v>
      </c>
      <c r="K73" s="189">
        <f t="shared" si="6"/>
        <v>851</v>
      </c>
      <c r="L73" s="195">
        <f t="shared" si="7"/>
        <v>0.21538850923816755</v>
      </c>
      <c r="N73" s="14">
        <v>3951</v>
      </c>
    </row>
    <row r="74" spans="2:14" ht="20.100000000000001" customHeight="1">
      <c r="B74" s="213" t="s">
        <v>178</v>
      </c>
      <c r="C74" s="214"/>
      <c r="D74" s="187">
        <v>150</v>
      </c>
      <c r="E74" s="188">
        <v>118</v>
      </c>
      <c r="F74" s="188">
        <v>172</v>
      </c>
      <c r="G74" s="188">
        <v>89</v>
      </c>
      <c r="H74" s="188">
        <v>71</v>
      </c>
      <c r="I74" s="188">
        <v>93</v>
      </c>
      <c r="J74" s="187">
        <v>45</v>
      </c>
      <c r="K74" s="189">
        <f t="shared" si="6"/>
        <v>738</v>
      </c>
      <c r="L74" s="196">
        <f t="shared" si="7"/>
        <v>0.22940627914205783</v>
      </c>
      <c r="N74" s="14">
        <v>3217</v>
      </c>
    </row>
    <row r="75" spans="2:14" ht="20.100000000000001" customHeight="1">
      <c r="B75" s="213" t="s">
        <v>179</v>
      </c>
      <c r="C75" s="214"/>
      <c r="D75" s="187">
        <v>320</v>
      </c>
      <c r="E75" s="188">
        <v>215</v>
      </c>
      <c r="F75" s="188">
        <v>297</v>
      </c>
      <c r="G75" s="188">
        <v>203</v>
      </c>
      <c r="H75" s="188">
        <v>191</v>
      </c>
      <c r="I75" s="188">
        <v>211</v>
      </c>
      <c r="J75" s="187">
        <v>86</v>
      </c>
      <c r="K75" s="189">
        <f t="shared" si="6"/>
        <v>1523</v>
      </c>
      <c r="L75" s="197">
        <f t="shared" si="7"/>
        <v>0.25240304938680808</v>
      </c>
      <c r="N75" s="14">
        <v>6034</v>
      </c>
    </row>
    <row r="76" spans="2:14" ht="20.100000000000001" customHeight="1">
      <c r="B76" s="213" t="s">
        <v>180</v>
      </c>
      <c r="C76" s="214"/>
      <c r="D76" s="187">
        <v>104</v>
      </c>
      <c r="E76" s="188">
        <v>66</v>
      </c>
      <c r="F76" s="188">
        <v>98</v>
      </c>
      <c r="G76" s="188">
        <v>65</v>
      </c>
      <c r="H76" s="188">
        <v>47</v>
      </c>
      <c r="I76" s="188">
        <v>73</v>
      </c>
      <c r="J76" s="187">
        <v>25</v>
      </c>
      <c r="K76" s="189">
        <f t="shared" si="6"/>
        <v>478</v>
      </c>
      <c r="L76" s="195">
        <f t="shared" si="7"/>
        <v>0.24338085539714868</v>
      </c>
      <c r="N76" s="14">
        <v>1964</v>
      </c>
    </row>
    <row r="77" spans="2:14" ht="20.100000000000001" customHeight="1">
      <c r="B77" s="213" t="s">
        <v>181</v>
      </c>
      <c r="C77" s="214"/>
      <c r="D77" s="187">
        <v>306</v>
      </c>
      <c r="E77" s="188">
        <v>184</v>
      </c>
      <c r="F77" s="188">
        <v>383</v>
      </c>
      <c r="G77" s="188">
        <v>238</v>
      </c>
      <c r="H77" s="188">
        <v>187</v>
      </c>
      <c r="I77" s="188">
        <v>213</v>
      </c>
      <c r="J77" s="187">
        <v>109</v>
      </c>
      <c r="K77" s="189">
        <f t="shared" si="6"/>
        <v>1620</v>
      </c>
      <c r="L77" s="195">
        <f t="shared" si="7"/>
        <v>0.20854788877445932</v>
      </c>
      <c r="N77" s="14">
        <v>7768</v>
      </c>
    </row>
    <row r="78" spans="2:14" ht="20.100000000000001" customHeight="1">
      <c r="B78" s="213" t="s">
        <v>182</v>
      </c>
      <c r="C78" s="214"/>
      <c r="D78" s="187">
        <v>50</v>
      </c>
      <c r="E78" s="188">
        <v>34</v>
      </c>
      <c r="F78" s="188">
        <v>57</v>
      </c>
      <c r="G78" s="188">
        <v>33</v>
      </c>
      <c r="H78" s="188">
        <v>18</v>
      </c>
      <c r="I78" s="188">
        <v>45</v>
      </c>
      <c r="J78" s="187">
        <v>22</v>
      </c>
      <c r="K78" s="189">
        <f t="shared" si="6"/>
        <v>259</v>
      </c>
      <c r="L78" s="195">
        <f t="shared" si="7"/>
        <v>0.21352019785655399</v>
      </c>
      <c r="N78" s="14">
        <v>1213</v>
      </c>
    </row>
    <row r="79" spans="2:14" ht="20.100000000000001" customHeight="1">
      <c r="B79" s="213" t="s">
        <v>183</v>
      </c>
      <c r="C79" s="214"/>
      <c r="D79" s="187">
        <v>200</v>
      </c>
      <c r="E79" s="188">
        <v>149</v>
      </c>
      <c r="F79" s="188">
        <v>401</v>
      </c>
      <c r="G79" s="188">
        <v>218</v>
      </c>
      <c r="H79" s="188">
        <v>188</v>
      </c>
      <c r="I79" s="188">
        <v>244</v>
      </c>
      <c r="J79" s="187">
        <v>144</v>
      </c>
      <c r="K79" s="189">
        <f t="shared" si="6"/>
        <v>1544</v>
      </c>
      <c r="L79" s="195">
        <f t="shared" si="7"/>
        <v>0.17188021818991428</v>
      </c>
      <c r="N79" s="14">
        <v>8983</v>
      </c>
    </row>
    <row r="80" spans="2:14" ht="20.100000000000001" customHeight="1">
      <c r="B80" s="213" t="s">
        <v>184</v>
      </c>
      <c r="C80" s="214"/>
      <c r="D80" s="45">
        <v>53</v>
      </c>
      <c r="E80" s="46">
        <v>44</v>
      </c>
      <c r="F80" s="46">
        <v>74</v>
      </c>
      <c r="G80" s="46">
        <v>55</v>
      </c>
      <c r="H80" s="46">
        <v>31</v>
      </c>
      <c r="I80" s="46">
        <v>66</v>
      </c>
      <c r="J80" s="45">
        <v>40</v>
      </c>
      <c r="K80" s="47">
        <f t="shared" si="6"/>
        <v>363</v>
      </c>
      <c r="L80" s="195">
        <f t="shared" si="7"/>
        <v>0.17502410800385729</v>
      </c>
      <c r="N80" s="14">
        <v>2074</v>
      </c>
    </row>
    <row r="81" spans="2:14" ht="20.100000000000001" customHeight="1">
      <c r="B81" s="213" t="s">
        <v>185</v>
      </c>
      <c r="C81" s="214"/>
      <c r="D81" s="45">
        <v>32</v>
      </c>
      <c r="E81" s="46">
        <v>52</v>
      </c>
      <c r="F81" s="46">
        <v>128</v>
      </c>
      <c r="G81" s="46">
        <v>68</v>
      </c>
      <c r="H81" s="46">
        <v>38</v>
      </c>
      <c r="I81" s="46">
        <v>83</v>
      </c>
      <c r="J81" s="45">
        <v>36</v>
      </c>
      <c r="K81" s="47">
        <f t="shared" si="6"/>
        <v>437</v>
      </c>
      <c r="L81" s="195">
        <f t="shared" si="7"/>
        <v>0.16155268022181146</v>
      </c>
      <c r="N81" s="14">
        <v>2705</v>
      </c>
    </row>
    <row r="82" spans="2:14" ht="20.100000000000001" customHeight="1">
      <c r="B82" s="213" t="s">
        <v>186</v>
      </c>
      <c r="C82" s="214"/>
      <c r="D82" s="40">
        <v>212</v>
      </c>
      <c r="E82" s="39">
        <v>150</v>
      </c>
      <c r="F82" s="39">
        <v>274</v>
      </c>
      <c r="G82" s="39">
        <v>156</v>
      </c>
      <c r="H82" s="39">
        <v>126</v>
      </c>
      <c r="I82" s="39">
        <v>168</v>
      </c>
      <c r="J82" s="40">
        <v>109</v>
      </c>
      <c r="K82" s="190">
        <f t="shared" si="6"/>
        <v>1195</v>
      </c>
      <c r="L82" s="197">
        <f t="shared" si="7"/>
        <v>0.18224797925880737</v>
      </c>
      <c r="N82" s="14">
        <v>6557</v>
      </c>
    </row>
    <row r="83" spans="2:14" ht="20.100000000000001" customHeight="1"/>
    <row r="84" spans="2:14" ht="20.100000000000001" customHeight="1"/>
    <row r="85" spans="2:14" ht="20.100000000000001" customHeight="1"/>
    <row r="86" spans="2:14" ht="20.100000000000001" customHeight="1"/>
    <row r="87" spans="2:14" ht="20.100000000000001" customHeight="1"/>
    <row r="88" spans="2:14" ht="20.100000000000001" customHeight="1"/>
    <row r="89" spans="2:14" ht="20.100000000000001" customHeight="1"/>
    <row r="90" spans="2:14" ht="20.100000000000001" customHeight="1"/>
    <row r="91" spans="2:14" ht="20.100000000000001" customHeight="1"/>
    <row r="92" spans="2:14" ht="20.100000000000001" customHeight="1"/>
    <row r="93" spans="2:14" ht="20.100000000000001" customHeight="1"/>
    <row r="94" spans="2:14" ht="20.100000000000001" customHeight="1"/>
    <row r="95" spans="2:14" ht="20.100000000000001" customHeight="1"/>
    <row r="96" spans="2:14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</sheetData>
  <mergeCells count="45">
    <mergeCell ref="B80:C80"/>
    <mergeCell ref="B81:C81"/>
    <mergeCell ref="B82:C82"/>
    <mergeCell ref="B75:C75"/>
    <mergeCell ref="B76:C76"/>
    <mergeCell ref="B77:C77"/>
    <mergeCell ref="B78:C78"/>
    <mergeCell ref="B79:C79"/>
    <mergeCell ref="B70:C70"/>
    <mergeCell ref="B71:C71"/>
    <mergeCell ref="B72:C72"/>
    <mergeCell ref="B73:C73"/>
    <mergeCell ref="B74:C74"/>
    <mergeCell ref="B65:C65"/>
    <mergeCell ref="B66:C66"/>
    <mergeCell ref="B67:C67"/>
    <mergeCell ref="B68:C68"/>
    <mergeCell ref="B69:C69"/>
    <mergeCell ref="B60:C60"/>
    <mergeCell ref="B61:C61"/>
    <mergeCell ref="B62:C62"/>
    <mergeCell ref="B63:C63"/>
    <mergeCell ref="B64:C64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:C4"/>
    <mergeCell ref="B8:C8"/>
    <mergeCell ref="B9:C9"/>
    <mergeCell ref="B24:C24"/>
    <mergeCell ref="B31:C31"/>
    <mergeCell ref="B32:C32"/>
    <mergeCell ref="B25:C25"/>
    <mergeCell ref="B26:C26"/>
    <mergeCell ref="B27:C27"/>
    <mergeCell ref="B28:C28"/>
    <mergeCell ref="B29:C29"/>
    <mergeCell ref="B30:C30"/>
  </mergeCells>
  <phoneticPr fontId="2"/>
  <pageMargins left="0.51181102362204722" right="0.51181102362204722" top="0.35433070866141736" bottom="0.35433070866141736" header="0.31496062992125984" footer="0.31496062992125984"/>
  <pageSetup paperSize="9" scale="98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109"/>
  <sheetViews>
    <sheetView zoomScaleNormal="100" workbookViewId="0"/>
  </sheetViews>
  <sheetFormatPr defaultColWidth="9" defaultRowHeight="13.2"/>
  <cols>
    <col min="1" max="1" width="2.44140625" style="14" customWidth="1"/>
    <col min="2" max="2" width="2.6640625" style="14" customWidth="1"/>
    <col min="3" max="3" width="16.88671875" style="14" customWidth="1"/>
    <col min="4" max="11" width="10.109375" style="14" customWidth="1"/>
    <col min="12" max="19" width="8.6640625" style="14" customWidth="1"/>
    <col min="20" max="20" width="9.6640625" style="14" customWidth="1"/>
    <col min="21" max="21" width="8.6640625" style="14" customWidth="1"/>
    <col min="22" max="22" width="9.109375" style="14" bestFit="1" customWidth="1"/>
    <col min="23" max="23" width="11" style="14" bestFit="1" customWidth="1"/>
    <col min="24" max="16384" width="9" style="14"/>
  </cols>
  <sheetData>
    <row r="1" spans="1:19" ht="20.100000000000001" customHeight="1">
      <c r="A1" s="106" t="s">
        <v>52</v>
      </c>
    </row>
    <row r="2" spans="1:19" ht="20.100000000000001" customHeight="1"/>
    <row r="3" spans="1:19" ht="20.100000000000001" customHeight="1" thickBot="1">
      <c r="B3" s="217"/>
      <c r="C3" s="217"/>
      <c r="D3" s="217" t="s">
        <v>121</v>
      </c>
      <c r="E3" s="217"/>
      <c r="F3" s="217" t="s">
        <v>122</v>
      </c>
      <c r="G3" s="217"/>
      <c r="H3" s="217" t="s">
        <v>123</v>
      </c>
      <c r="I3" s="217"/>
      <c r="J3" s="217" t="s">
        <v>124</v>
      </c>
      <c r="K3" s="217"/>
      <c r="N3" s="109" t="s">
        <v>100</v>
      </c>
      <c r="O3" s="110"/>
      <c r="P3" s="111"/>
      <c r="Q3" s="61" t="s">
        <v>101</v>
      </c>
      <c r="R3" s="90" t="s">
        <v>102</v>
      </c>
      <c r="S3" s="90" t="s">
        <v>103</v>
      </c>
    </row>
    <row r="4" spans="1:19" ht="33" customHeight="1" thickTop="1" thickBot="1">
      <c r="B4" s="219"/>
      <c r="C4" s="219"/>
      <c r="D4" s="145" t="s">
        <v>126</v>
      </c>
      <c r="E4" s="146" t="s">
        <v>127</v>
      </c>
      <c r="F4" s="147" t="s">
        <v>126</v>
      </c>
      <c r="G4" s="148" t="s">
        <v>127</v>
      </c>
      <c r="H4" s="145" t="s">
        <v>126</v>
      </c>
      <c r="I4" s="146" t="s">
        <v>127</v>
      </c>
      <c r="J4" s="147" t="s">
        <v>126</v>
      </c>
      <c r="K4" s="148" t="s">
        <v>127</v>
      </c>
      <c r="N4" s="140"/>
      <c r="O4" s="85"/>
      <c r="P4" s="141"/>
      <c r="Q4" s="142"/>
      <c r="R4" s="143"/>
      <c r="S4" s="143"/>
    </row>
    <row r="5" spans="1:19" ht="20.100000000000001" customHeight="1" thickTop="1">
      <c r="B5" s="218" t="s">
        <v>113</v>
      </c>
      <c r="C5" s="218"/>
      <c r="D5" s="150">
        <v>5961</v>
      </c>
      <c r="E5" s="149">
        <v>309331.56999999995</v>
      </c>
      <c r="F5" s="151">
        <v>1760</v>
      </c>
      <c r="G5" s="152">
        <v>33508.93</v>
      </c>
      <c r="H5" s="150">
        <v>544</v>
      </c>
      <c r="I5" s="149">
        <v>107183.37999999995</v>
      </c>
      <c r="J5" s="151">
        <v>1090</v>
      </c>
      <c r="K5" s="152">
        <v>322419.5</v>
      </c>
      <c r="M5" s="162">
        <f>Q5+Q7</f>
        <v>41390</v>
      </c>
      <c r="N5" s="121" t="s">
        <v>107</v>
      </c>
      <c r="O5" s="122"/>
      <c r="P5" s="134"/>
      <c r="Q5" s="123">
        <v>33112</v>
      </c>
      <c r="R5" s="124">
        <v>1882529.1599999997</v>
      </c>
      <c r="S5" s="124">
        <f>R5/Q5*100</f>
        <v>5685.3381251510018</v>
      </c>
    </row>
    <row r="6" spans="1:19" ht="20.100000000000001" customHeight="1">
      <c r="B6" s="215" t="s">
        <v>114</v>
      </c>
      <c r="C6" s="215"/>
      <c r="D6" s="153">
        <v>4753</v>
      </c>
      <c r="E6" s="154">
        <v>279618.08</v>
      </c>
      <c r="F6" s="155">
        <v>1540</v>
      </c>
      <c r="G6" s="156">
        <v>29099.390000000003</v>
      </c>
      <c r="H6" s="153">
        <v>402</v>
      </c>
      <c r="I6" s="154">
        <v>80191.220000000016</v>
      </c>
      <c r="J6" s="155">
        <v>875</v>
      </c>
      <c r="K6" s="156">
        <v>241835.47999999998</v>
      </c>
      <c r="M6" s="58"/>
      <c r="N6" s="125"/>
      <c r="O6" s="94" t="s">
        <v>104</v>
      </c>
      <c r="P6" s="107"/>
      <c r="Q6" s="98">
        <f>Q5/Q$13</f>
        <v>0.63618198585920693</v>
      </c>
      <c r="R6" s="99">
        <f>R5/R$13</f>
        <v>0.40029106631627059</v>
      </c>
      <c r="S6" s="100" t="s">
        <v>106</v>
      </c>
    </row>
    <row r="7" spans="1:19" ht="20.100000000000001" customHeight="1">
      <c r="B7" s="215" t="s">
        <v>115</v>
      </c>
      <c r="C7" s="215"/>
      <c r="D7" s="153">
        <v>2927</v>
      </c>
      <c r="E7" s="154">
        <v>167733.58999999997</v>
      </c>
      <c r="F7" s="155">
        <v>942</v>
      </c>
      <c r="G7" s="156">
        <v>16612.609999999997</v>
      </c>
      <c r="H7" s="153">
        <v>502</v>
      </c>
      <c r="I7" s="154">
        <v>102796.49</v>
      </c>
      <c r="J7" s="155">
        <v>611</v>
      </c>
      <c r="K7" s="156">
        <v>173824.11</v>
      </c>
      <c r="M7" s="58"/>
      <c r="N7" s="126" t="s">
        <v>108</v>
      </c>
      <c r="O7" s="127"/>
      <c r="P7" s="135"/>
      <c r="Q7" s="128">
        <v>8278</v>
      </c>
      <c r="R7" s="129">
        <v>151232.69000000003</v>
      </c>
      <c r="S7" s="129">
        <f>R7/Q7*100</f>
        <v>1826.9230490456634</v>
      </c>
    </row>
    <row r="8" spans="1:19" ht="20.100000000000001" customHeight="1">
      <c r="B8" s="215" t="s">
        <v>116</v>
      </c>
      <c r="C8" s="215"/>
      <c r="D8" s="153">
        <v>1264</v>
      </c>
      <c r="E8" s="154">
        <v>73766.549999999988</v>
      </c>
      <c r="F8" s="155">
        <v>237</v>
      </c>
      <c r="G8" s="156">
        <v>3992.63</v>
      </c>
      <c r="H8" s="153">
        <v>63</v>
      </c>
      <c r="I8" s="154">
        <v>12890.099999999999</v>
      </c>
      <c r="J8" s="155">
        <v>325</v>
      </c>
      <c r="K8" s="156">
        <v>90160.42</v>
      </c>
      <c r="L8" s="89"/>
      <c r="M8" s="88"/>
      <c r="N8" s="130"/>
      <c r="O8" s="94" t="s">
        <v>104</v>
      </c>
      <c r="P8" s="107"/>
      <c r="Q8" s="98">
        <f>Q7/Q$13</f>
        <v>0.15904549646480173</v>
      </c>
      <c r="R8" s="99">
        <f>R7/R$13</f>
        <v>3.2157321133861223E-2</v>
      </c>
      <c r="S8" s="100" t="s">
        <v>105</v>
      </c>
    </row>
    <row r="9" spans="1:19" ht="20.100000000000001" customHeight="1">
      <c r="B9" s="215" t="s">
        <v>117</v>
      </c>
      <c r="C9" s="215"/>
      <c r="D9" s="153">
        <v>1817</v>
      </c>
      <c r="E9" s="154">
        <v>111209.81</v>
      </c>
      <c r="F9" s="155">
        <v>411</v>
      </c>
      <c r="G9" s="156">
        <v>8103.5199999999995</v>
      </c>
      <c r="H9" s="153">
        <v>325</v>
      </c>
      <c r="I9" s="154">
        <v>65577.590000000011</v>
      </c>
      <c r="J9" s="155">
        <v>381</v>
      </c>
      <c r="K9" s="156">
        <v>107394.48000000001</v>
      </c>
      <c r="L9" s="89"/>
      <c r="M9" s="88"/>
      <c r="N9" s="126" t="s">
        <v>109</v>
      </c>
      <c r="O9" s="127"/>
      <c r="P9" s="135"/>
      <c r="Q9" s="128">
        <v>3985</v>
      </c>
      <c r="R9" s="129">
        <v>811478.0199999999</v>
      </c>
      <c r="S9" s="129">
        <f>R9/Q9*100</f>
        <v>20363.312923462985</v>
      </c>
    </row>
    <row r="10" spans="1:19" ht="20.100000000000001" customHeight="1">
      <c r="B10" s="215" t="s">
        <v>118</v>
      </c>
      <c r="C10" s="215"/>
      <c r="D10" s="153">
        <v>4347</v>
      </c>
      <c r="E10" s="154">
        <v>262160.85000000003</v>
      </c>
      <c r="F10" s="155">
        <v>734</v>
      </c>
      <c r="G10" s="156">
        <v>14549.6</v>
      </c>
      <c r="H10" s="153">
        <v>552</v>
      </c>
      <c r="I10" s="154">
        <v>121352.92000000001</v>
      </c>
      <c r="J10" s="155">
        <v>971</v>
      </c>
      <c r="K10" s="156">
        <v>280841.44</v>
      </c>
      <c r="L10" s="89"/>
      <c r="M10" s="88"/>
      <c r="N10" s="95"/>
      <c r="O10" s="94" t="s">
        <v>104</v>
      </c>
      <c r="P10" s="107"/>
      <c r="Q10" s="98">
        <f>Q9/Q$13</f>
        <v>7.6563940977559169E-2</v>
      </c>
      <c r="R10" s="99">
        <f>R9/R$13</f>
        <v>0.17254840393442616</v>
      </c>
      <c r="S10" s="100" t="s">
        <v>105</v>
      </c>
    </row>
    <row r="11" spans="1:19" ht="20.100000000000001" customHeight="1">
      <c r="B11" s="215" t="s">
        <v>119</v>
      </c>
      <c r="C11" s="215"/>
      <c r="D11" s="153">
        <v>9147</v>
      </c>
      <c r="E11" s="154">
        <v>508693.25</v>
      </c>
      <c r="F11" s="155">
        <v>1983</v>
      </c>
      <c r="G11" s="156">
        <v>32072.69000000001</v>
      </c>
      <c r="H11" s="153">
        <v>1292</v>
      </c>
      <c r="I11" s="154">
        <v>263020.06</v>
      </c>
      <c r="J11" s="155">
        <v>1663</v>
      </c>
      <c r="K11" s="156">
        <v>433571.66</v>
      </c>
      <c r="L11" s="89"/>
      <c r="M11" s="88"/>
      <c r="N11" s="126" t="s">
        <v>110</v>
      </c>
      <c r="O11" s="127"/>
      <c r="P11" s="135"/>
      <c r="Q11" s="101">
        <v>6673</v>
      </c>
      <c r="R11" s="102">
        <v>1857660.8900000008</v>
      </c>
      <c r="S11" s="102">
        <f>R11/Q11*100</f>
        <v>27838.466806533808</v>
      </c>
    </row>
    <row r="12" spans="1:19" ht="20.100000000000001" customHeight="1" thickBot="1">
      <c r="B12" s="216" t="s">
        <v>120</v>
      </c>
      <c r="C12" s="216"/>
      <c r="D12" s="157">
        <v>2896</v>
      </c>
      <c r="E12" s="158">
        <v>170015.45999999996</v>
      </c>
      <c r="F12" s="159">
        <v>671</v>
      </c>
      <c r="G12" s="160">
        <v>13293.32</v>
      </c>
      <c r="H12" s="157">
        <v>305</v>
      </c>
      <c r="I12" s="158">
        <v>58466.26</v>
      </c>
      <c r="J12" s="159">
        <v>757</v>
      </c>
      <c r="K12" s="160">
        <v>207613.80000000002</v>
      </c>
      <c r="L12" s="89"/>
      <c r="M12" s="88"/>
      <c r="N12" s="125"/>
      <c r="O12" s="84" t="s">
        <v>104</v>
      </c>
      <c r="P12" s="108"/>
      <c r="Q12" s="103">
        <f>Q11/Q$13</f>
        <v>0.12820857669843222</v>
      </c>
      <c r="R12" s="104">
        <f>R11/R$13</f>
        <v>0.39500320861544197</v>
      </c>
      <c r="S12" s="105" t="s">
        <v>105</v>
      </c>
    </row>
    <row r="13" spans="1:19" ht="20.100000000000001" customHeight="1" thickTop="1">
      <c r="B13" s="161" t="s">
        <v>125</v>
      </c>
      <c r="C13" s="161"/>
      <c r="D13" s="150">
        <v>33112</v>
      </c>
      <c r="E13" s="149">
        <v>1882529.1599999997</v>
      </c>
      <c r="F13" s="151">
        <v>8278</v>
      </c>
      <c r="G13" s="152">
        <v>151232.69000000003</v>
      </c>
      <c r="H13" s="150">
        <v>3985</v>
      </c>
      <c r="I13" s="149">
        <v>811478.0199999999</v>
      </c>
      <c r="J13" s="151">
        <v>6673</v>
      </c>
      <c r="K13" s="152">
        <v>1857660.8900000008</v>
      </c>
      <c r="M13" s="58"/>
      <c r="N13" s="131" t="s">
        <v>111</v>
      </c>
      <c r="O13" s="132"/>
      <c r="P13" s="133"/>
      <c r="Q13" s="96">
        <f>Q5+Q7+Q9+Q11</f>
        <v>52048</v>
      </c>
      <c r="R13" s="97">
        <f>R5+R7+R9+R11</f>
        <v>4702900.7600000007</v>
      </c>
      <c r="S13" s="97">
        <f>R13/Q13*100</f>
        <v>9035.699277589918</v>
      </c>
    </row>
    <row r="14" spans="1:19" ht="20.100000000000001" customHeight="1">
      <c r="N14" s="130"/>
      <c r="O14" s="94" t="s">
        <v>104</v>
      </c>
      <c r="P14" s="107"/>
      <c r="Q14" s="98">
        <f>Q13/Q$13</f>
        <v>1</v>
      </c>
      <c r="R14" s="99">
        <f>R13/R$13</f>
        <v>1</v>
      </c>
      <c r="S14" s="100" t="s">
        <v>105</v>
      </c>
    </row>
    <row r="15" spans="1:19" ht="20.100000000000001" customHeight="1">
      <c r="B15" s="91"/>
      <c r="C15" s="85"/>
      <c r="D15" s="85"/>
      <c r="E15" s="92"/>
      <c r="F15" s="92"/>
      <c r="G15" s="93"/>
      <c r="N15" s="14" t="s">
        <v>128</v>
      </c>
      <c r="O15" s="14" t="s">
        <v>129</v>
      </c>
      <c r="P15" s="14" t="s">
        <v>130</v>
      </c>
      <c r="Q15" s="14" t="s">
        <v>131</v>
      </c>
    </row>
    <row r="16" spans="1:19" ht="20.100000000000001" customHeight="1">
      <c r="M16" s="14" t="s">
        <v>132</v>
      </c>
      <c r="N16" s="58">
        <f>D5/(D5+F5+H5+J5)</f>
        <v>0.6371993586317477</v>
      </c>
      <c r="O16" s="58">
        <f>F5/(D5+F5+H5+J5)</f>
        <v>0.18813468733297703</v>
      </c>
      <c r="P16" s="58">
        <f>H5/(D5+F5+H5+J5)</f>
        <v>5.8150721539283808E-2</v>
      </c>
      <c r="Q16" s="58">
        <f>J5/(D5+F5+H5+J5)</f>
        <v>0.11651523249599145</v>
      </c>
    </row>
    <row r="17" spans="13:17" ht="20.100000000000001" customHeight="1">
      <c r="M17" s="14" t="s">
        <v>133</v>
      </c>
      <c r="N17" s="58">
        <f t="shared" ref="N17:N23" si="0">D6/(D6+F6+H6+J6)</f>
        <v>0.62787318361955091</v>
      </c>
      <c r="O17" s="58">
        <f t="shared" ref="O17:O23" si="1">F6/(D6+F6+H6+J6)</f>
        <v>0.20343461030383092</v>
      </c>
      <c r="P17" s="58">
        <f t="shared" ref="P17:P23" si="2">H6/(D6+F6+H6+J6)</f>
        <v>5.3104359313077942E-2</v>
      </c>
      <c r="Q17" s="58">
        <f t="shared" ref="Q17:Q23" si="3">J6/(D6+F6+H6+J6)</f>
        <v>0.11558784676354029</v>
      </c>
    </row>
    <row r="18" spans="13:17" ht="20.100000000000001" customHeight="1">
      <c r="M18" s="14" t="s">
        <v>134</v>
      </c>
      <c r="N18" s="58">
        <f t="shared" si="0"/>
        <v>0.58751505419510242</v>
      </c>
      <c r="O18" s="58">
        <f t="shared" si="1"/>
        <v>0.18908069048574869</v>
      </c>
      <c r="P18" s="58">
        <f t="shared" si="2"/>
        <v>0.10076274588518667</v>
      </c>
      <c r="Q18" s="58">
        <f t="shared" si="3"/>
        <v>0.12264150943396226</v>
      </c>
    </row>
    <row r="19" spans="13:17" ht="20.100000000000001" customHeight="1">
      <c r="M19" s="14" t="s">
        <v>135</v>
      </c>
      <c r="N19" s="58">
        <f t="shared" si="0"/>
        <v>0.66913710958178929</v>
      </c>
      <c r="O19" s="58">
        <f t="shared" si="1"/>
        <v>0.12546320804658551</v>
      </c>
      <c r="P19" s="58">
        <f t="shared" si="2"/>
        <v>3.3350979354155638E-2</v>
      </c>
      <c r="Q19" s="58">
        <f t="shared" si="3"/>
        <v>0.17204870301746955</v>
      </c>
    </row>
    <row r="20" spans="13:17" ht="20.100000000000001" customHeight="1">
      <c r="M20" s="14" t="s">
        <v>136</v>
      </c>
      <c r="N20" s="58">
        <f t="shared" si="0"/>
        <v>0.61929107021131558</v>
      </c>
      <c r="O20" s="58">
        <f t="shared" si="1"/>
        <v>0.14008179959100203</v>
      </c>
      <c r="P20" s="58">
        <f t="shared" si="2"/>
        <v>0.11077027948193592</v>
      </c>
      <c r="Q20" s="58">
        <f t="shared" si="3"/>
        <v>0.12985685071574643</v>
      </c>
    </row>
    <row r="21" spans="13:17" ht="20.100000000000001" customHeight="1">
      <c r="M21" s="14" t="s">
        <v>137</v>
      </c>
      <c r="N21" s="58">
        <f t="shared" si="0"/>
        <v>0.65823743185947914</v>
      </c>
      <c r="O21" s="58">
        <f t="shared" si="1"/>
        <v>0.11114476075105996</v>
      </c>
      <c r="P21" s="58">
        <f t="shared" si="2"/>
        <v>8.3585705632949731E-2</v>
      </c>
      <c r="Q21" s="58">
        <f t="shared" si="3"/>
        <v>0.14703210175651121</v>
      </c>
    </row>
    <row r="22" spans="13:17" ht="20.100000000000001" customHeight="1">
      <c r="M22" s="14" t="s">
        <v>138</v>
      </c>
      <c r="N22" s="58">
        <f t="shared" si="0"/>
        <v>0.64941427050053246</v>
      </c>
      <c r="O22" s="58">
        <f t="shared" si="1"/>
        <v>0.14078807241746538</v>
      </c>
      <c r="P22" s="58">
        <f t="shared" si="2"/>
        <v>9.1728789492367763E-2</v>
      </c>
      <c r="Q22" s="58">
        <f t="shared" si="3"/>
        <v>0.11806886758963436</v>
      </c>
    </row>
    <row r="23" spans="13:17" ht="20.100000000000001" customHeight="1">
      <c r="M23" s="14" t="s">
        <v>139</v>
      </c>
      <c r="N23" s="58">
        <f t="shared" si="0"/>
        <v>0.62562108446748754</v>
      </c>
      <c r="O23" s="58">
        <f t="shared" si="1"/>
        <v>0.14495571397710089</v>
      </c>
      <c r="P23" s="58">
        <f t="shared" si="2"/>
        <v>6.5888960898682222E-2</v>
      </c>
      <c r="Q23" s="58">
        <f t="shared" si="3"/>
        <v>0.16353424065672931</v>
      </c>
    </row>
    <row r="24" spans="13:17" ht="20.100000000000001" customHeight="1">
      <c r="M24" s="14" t="s">
        <v>140</v>
      </c>
      <c r="N24" s="58">
        <f t="shared" ref="N24" si="4">D13/(D13+F13+H13+J13)</f>
        <v>0.63618198585920693</v>
      </c>
      <c r="O24" s="58">
        <f t="shared" ref="O24" si="5">F13/(D13+F13+H13+J13)</f>
        <v>0.15904549646480173</v>
      </c>
      <c r="P24" s="58">
        <f t="shared" ref="P24" si="6">H13/(D13+F13+H13+J13)</f>
        <v>7.6563940977559169E-2</v>
      </c>
      <c r="Q24" s="58">
        <f t="shared" ref="Q24" si="7">J13/(D13+F13+H13+J13)</f>
        <v>0.12820857669843222</v>
      </c>
    </row>
    <row r="25" spans="13:17" ht="20.100000000000001" customHeight="1"/>
    <row r="26" spans="13:17" ht="20.100000000000001" customHeight="1"/>
    <row r="27" spans="13:17" ht="20.100000000000001" customHeight="1"/>
    <row r="28" spans="13:17" ht="20.100000000000001" customHeight="1">
      <c r="N28" s="14" t="s">
        <v>128</v>
      </c>
      <c r="O28" s="14" t="s">
        <v>129</v>
      </c>
      <c r="P28" s="14" t="s">
        <v>130</v>
      </c>
      <c r="Q28" s="14" t="s">
        <v>131</v>
      </c>
    </row>
    <row r="29" spans="13:17" ht="20.100000000000001" customHeight="1">
      <c r="M29" s="14" t="s">
        <v>132</v>
      </c>
      <c r="N29" s="58">
        <f>E5/(E5+G5+I5+K5)</f>
        <v>0.40045856823836073</v>
      </c>
      <c r="O29" s="58">
        <f>G5/(E5+G5+I5+K5)</f>
        <v>4.3380435210668783E-2</v>
      </c>
      <c r="P29" s="58">
        <f>I5/(E5+G5+I5+K5)</f>
        <v>0.13875888223677957</v>
      </c>
      <c r="Q29" s="58">
        <f>K5/(E5+G5+I5+K5)</f>
        <v>0.41740211431419094</v>
      </c>
    </row>
    <row r="30" spans="13:17" ht="20.100000000000001" customHeight="1">
      <c r="M30" s="14" t="s">
        <v>133</v>
      </c>
      <c r="N30" s="58">
        <f t="shared" ref="N30:N37" si="8">E6/(E6+G6+I6+K6)</f>
        <v>0.44331456920164636</v>
      </c>
      <c r="O30" s="58">
        <f t="shared" ref="O30:O37" si="9">G6/(E6+G6+I6+K6)</f>
        <v>4.6135012234833656E-2</v>
      </c>
      <c r="P30" s="58">
        <f t="shared" ref="P30:P37" si="10">I6/(E6+G6+I6+K6)</f>
        <v>0.12713747318504745</v>
      </c>
      <c r="Q30" s="58">
        <f t="shared" ref="Q30:Q37" si="11">K6/(E6+G6+I6+K6)</f>
        <v>0.38341294537847248</v>
      </c>
    </row>
    <row r="31" spans="13:17" ht="20.100000000000001" customHeight="1">
      <c r="M31" s="14" t="s">
        <v>134</v>
      </c>
      <c r="N31" s="58">
        <f t="shared" si="8"/>
        <v>0.36387347201577203</v>
      </c>
      <c r="O31" s="58">
        <f t="shared" si="9"/>
        <v>3.6038625775218519E-2</v>
      </c>
      <c r="P31" s="58">
        <f t="shared" si="10"/>
        <v>0.22300193853440209</v>
      </c>
      <c r="Q31" s="58">
        <f t="shared" si="11"/>
        <v>0.37708596367460739</v>
      </c>
    </row>
    <row r="32" spans="13:17" ht="20.100000000000001" customHeight="1">
      <c r="M32" s="14" t="s">
        <v>135</v>
      </c>
      <c r="N32" s="58">
        <f t="shared" si="8"/>
        <v>0.40797894139529012</v>
      </c>
      <c r="O32" s="58">
        <f t="shared" si="9"/>
        <v>2.2081945824809178E-2</v>
      </c>
      <c r="P32" s="58">
        <f t="shared" si="10"/>
        <v>7.1290976092543701E-2</v>
      </c>
      <c r="Q32" s="58">
        <f t="shared" si="11"/>
        <v>0.49864813668735691</v>
      </c>
    </row>
    <row r="33" spans="13:17" ht="20.100000000000001" customHeight="1">
      <c r="M33" s="14" t="s">
        <v>136</v>
      </c>
      <c r="N33" s="58">
        <f t="shared" si="8"/>
        <v>0.3804836300410489</v>
      </c>
      <c r="O33" s="58">
        <f t="shared" si="9"/>
        <v>2.7724682792914044E-2</v>
      </c>
      <c r="P33" s="58">
        <f t="shared" si="10"/>
        <v>0.22436149735840383</v>
      </c>
      <c r="Q33" s="58">
        <f t="shared" si="11"/>
        <v>0.36743018980763326</v>
      </c>
    </row>
    <row r="34" spans="13:17" ht="20.100000000000001" customHeight="1">
      <c r="M34" s="14" t="s">
        <v>137</v>
      </c>
      <c r="N34" s="58">
        <f t="shared" si="8"/>
        <v>0.38615258890270643</v>
      </c>
      <c r="O34" s="58">
        <f t="shared" si="9"/>
        <v>2.1430986768233382E-2</v>
      </c>
      <c r="P34" s="58">
        <f t="shared" si="10"/>
        <v>0.17874806336988538</v>
      </c>
      <c r="Q34" s="58">
        <f t="shared" si="11"/>
        <v>0.41366836095917481</v>
      </c>
    </row>
    <row r="35" spans="13:17" ht="20.100000000000001" customHeight="1">
      <c r="M35" s="14" t="s">
        <v>138</v>
      </c>
      <c r="N35" s="58">
        <f t="shared" si="8"/>
        <v>0.41111253960314115</v>
      </c>
      <c r="O35" s="58">
        <f t="shared" si="9"/>
        <v>2.5920306663798413E-2</v>
      </c>
      <c r="P35" s="58">
        <f t="shared" si="10"/>
        <v>0.21256591242987902</v>
      </c>
      <c r="Q35" s="58">
        <f t="shared" si="11"/>
        <v>0.35040124130318151</v>
      </c>
    </row>
    <row r="36" spans="13:17" ht="20.100000000000001" customHeight="1">
      <c r="M36" s="14" t="s">
        <v>139</v>
      </c>
      <c r="N36" s="58">
        <f t="shared" si="8"/>
        <v>0.37832595041746025</v>
      </c>
      <c r="O36" s="58">
        <f t="shared" si="9"/>
        <v>2.9580885898279095E-2</v>
      </c>
      <c r="P36" s="58">
        <f t="shared" si="10"/>
        <v>0.13010171770175691</v>
      </c>
      <c r="Q36" s="58">
        <f t="shared" si="11"/>
        <v>0.4619914459825038</v>
      </c>
    </row>
    <row r="37" spans="13:17" ht="20.100000000000001" customHeight="1">
      <c r="M37" s="14" t="s">
        <v>140</v>
      </c>
      <c r="N37" s="58">
        <f t="shared" si="8"/>
        <v>0.40029106631627059</v>
      </c>
      <c r="O37" s="58">
        <f t="shared" si="9"/>
        <v>3.2157321133861223E-2</v>
      </c>
      <c r="P37" s="58">
        <f t="shared" si="10"/>
        <v>0.17254840393442616</v>
      </c>
      <c r="Q37" s="58">
        <f t="shared" si="11"/>
        <v>0.39500320861544197</v>
      </c>
    </row>
    <row r="38" spans="13:17" ht="20.100000000000001" customHeight="1"/>
    <row r="39" spans="13:17" ht="20.100000000000001" customHeight="1"/>
    <row r="40" spans="13:17" ht="20.100000000000001" customHeight="1"/>
    <row r="41" spans="13:17" ht="20.100000000000001" customHeight="1"/>
    <row r="42" spans="13:17" ht="20.100000000000001" customHeight="1"/>
    <row r="43" spans="13:17" ht="20.100000000000001" customHeight="1"/>
    <row r="44" spans="13:17" ht="20.100000000000001" customHeight="1"/>
    <row r="45" spans="13:17" ht="20.100000000000001" customHeight="1"/>
    <row r="46" spans="13:17" ht="20.100000000000001" customHeight="1"/>
    <row r="47" spans="13:17" ht="20.100000000000001" customHeight="1"/>
    <row r="48" spans="13:1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spans="4:11" ht="20.100000000000001" customHeight="1"/>
    <row r="98" spans="4:11" ht="20.100000000000001" customHeight="1"/>
    <row r="99" spans="4:11" ht="20.100000000000001" customHeight="1"/>
    <row r="100" spans="4:11" ht="20.100000000000001" customHeight="1"/>
    <row r="101" spans="4:11" ht="20.100000000000001" customHeight="1"/>
    <row r="102" spans="4:11" ht="20.100000000000001" customHeight="1"/>
    <row r="103" spans="4:11" ht="20.100000000000001" customHeight="1"/>
    <row r="104" spans="4:11" ht="20.100000000000001" customHeight="1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/>
    <row r="106" spans="4:11" ht="20.100000000000001" customHeight="1"/>
    <row r="107" spans="4:11" ht="20.100000000000001" customHeight="1"/>
    <row r="108" spans="4:11" ht="20.100000000000001" customHeight="1"/>
    <row r="109" spans="4:11" ht="20.100000000000001" customHeight="1"/>
  </sheetData>
  <mergeCells count="13">
    <mergeCell ref="F3:G3"/>
    <mergeCell ref="H3:I3"/>
    <mergeCell ref="J3:K3"/>
    <mergeCell ref="B3:C4"/>
    <mergeCell ref="B9:C9"/>
    <mergeCell ref="B10:C10"/>
    <mergeCell ref="B11:C11"/>
    <mergeCell ref="B12:C12"/>
    <mergeCell ref="D3:E3"/>
    <mergeCell ref="B5:C5"/>
    <mergeCell ref="B6:C6"/>
    <mergeCell ref="B7:C7"/>
    <mergeCell ref="B8:C8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106"/>
  <sheetViews>
    <sheetView zoomScaleNormal="100" workbookViewId="0">
      <selection activeCell="N23" sqref="N23"/>
    </sheetView>
  </sheetViews>
  <sheetFormatPr defaultRowHeight="13.2"/>
  <cols>
    <col min="1" max="1" width="2.33203125" customWidth="1"/>
    <col min="2" max="2" width="5.6640625" customWidth="1"/>
    <col min="3" max="4" width="14.6640625" customWidth="1"/>
    <col min="5" max="8" width="12.6640625" customWidth="1"/>
  </cols>
  <sheetData>
    <row r="1" spans="1:14" s="14" customFormat="1" ht="20.100000000000001" customHeight="1">
      <c r="A1" s="106" t="s">
        <v>98</v>
      </c>
    </row>
    <row r="2" spans="1:14" s="14" customFormat="1" ht="20.100000000000001" customHeight="1"/>
    <row r="3" spans="1:14" s="14" customFormat="1" ht="20.100000000000001" customHeight="1">
      <c r="B3" s="201" t="s">
        <v>53</v>
      </c>
      <c r="C3" s="233"/>
      <c r="D3" s="234"/>
      <c r="E3" s="237" t="s">
        <v>51</v>
      </c>
      <c r="F3" s="224" t="s">
        <v>99</v>
      </c>
      <c r="G3" s="237" t="s">
        <v>56</v>
      </c>
      <c r="H3" s="224" t="s">
        <v>99</v>
      </c>
    </row>
    <row r="4" spans="1:14" s="14" customFormat="1" ht="20.100000000000001" customHeight="1" thickBot="1">
      <c r="B4" s="202"/>
      <c r="C4" s="235"/>
      <c r="D4" s="236"/>
      <c r="E4" s="238"/>
      <c r="F4" s="225"/>
      <c r="G4" s="238"/>
      <c r="H4" s="225"/>
      <c r="N4" s="24"/>
    </row>
    <row r="5" spans="1:14" s="14" customFormat="1" ht="20.100000000000001" customHeight="1" thickTop="1">
      <c r="B5" s="226" t="s">
        <v>68</v>
      </c>
      <c r="C5" s="229" t="s">
        <v>3</v>
      </c>
      <c r="D5" s="230"/>
      <c r="E5" s="163">
        <v>5004</v>
      </c>
      <c r="F5" s="164">
        <f t="shared" ref="F5:F16" si="0">E5/SUM(E$5:E$16)</f>
        <v>0.15112345977289202</v>
      </c>
      <c r="G5" s="165">
        <v>272602.37000000005</v>
      </c>
      <c r="H5" s="166">
        <f t="shared" ref="H5:H16" si="1">G5/SUM(G$5:G$16)</f>
        <v>0.14480645282541071</v>
      </c>
      <c r="N5" s="24"/>
    </row>
    <row r="6" spans="1:14" s="14" customFormat="1" ht="20.100000000000001" customHeight="1">
      <c r="B6" s="227"/>
      <c r="C6" s="231" t="s">
        <v>8</v>
      </c>
      <c r="D6" s="232"/>
      <c r="E6" s="167">
        <v>237</v>
      </c>
      <c r="F6" s="168">
        <f t="shared" si="0"/>
        <v>7.1575259724571154E-3</v>
      </c>
      <c r="G6" s="169">
        <v>16456.71</v>
      </c>
      <c r="H6" s="170">
        <f t="shared" si="1"/>
        <v>8.7418088121407906E-3</v>
      </c>
      <c r="N6" s="24"/>
    </row>
    <row r="7" spans="1:14" s="14" customFormat="1" ht="20.100000000000001" customHeight="1">
      <c r="B7" s="227"/>
      <c r="C7" s="231" t="s">
        <v>9</v>
      </c>
      <c r="D7" s="232"/>
      <c r="E7" s="167">
        <v>2121</v>
      </c>
      <c r="F7" s="168">
        <f t="shared" si="0"/>
        <v>6.4055327373761781E-2</v>
      </c>
      <c r="G7" s="169">
        <v>94746.48000000001</v>
      </c>
      <c r="H7" s="170">
        <f t="shared" si="1"/>
        <v>5.0329355854439997E-2</v>
      </c>
      <c r="N7" s="24"/>
    </row>
    <row r="8" spans="1:14" s="14" customFormat="1" ht="20.100000000000001" customHeight="1">
      <c r="B8" s="227"/>
      <c r="C8" s="231" t="s">
        <v>10</v>
      </c>
      <c r="D8" s="232"/>
      <c r="E8" s="167">
        <v>422</v>
      </c>
      <c r="F8" s="168">
        <f t="shared" si="0"/>
        <v>1.2744624305387775E-2</v>
      </c>
      <c r="G8" s="169">
        <v>17443.170000000002</v>
      </c>
      <c r="H8" s="170">
        <f t="shared" si="1"/>
        <v>9.2658166314937736E-3</v>
      </c>
      <c r="N8" s="24"/>
    </row>
    <row r="9" spans="1:14" s="14" customFormat="1" ht="20.100000000000001" customHeight="1">
      <c r="B9" s="227"/>
      <c r="C9" s="220" t="s">
        <v>70</v>
      </c>
      <c r="D9" s="221"/>
      <c r="E9" s="167">
        <v>4173</v>
      </c>
      <c r="F9" s="168">
        <f t="shared" si="0"/>
        <v>0.12602681807199806</v>
      </c>
      <c r="G9" s="169">
        <v>52427.860000000008</v>
      </c>
      <c r="H9" s="170">
        <f t="shared" si="1"/>
        <v>2.7849693441136397E-2</v>
      </c>
      <c r="N9" s="24"/>
    </row>
    <row r="10" spans="1:14" s="14" customFormat="1" ht="20.100000000000001" customHeight="1">
      <c r="B10" s="227"/>
      <c r="C10" s="231" t="s">
        <v>54</v>
      </c>
      <c r="D10" s="232"/>
      <c r="E10" s="167">
        <v>6567</v>
      </c>
      <c r="F10" s="168">
        <f t="shared" si="0"/>
        <v>0.19832689055327374</v>
      </c>
      <c r="G10" s="169">
        <v>695087.35</v>
      </c>
      <c r="H10" s="170">
        <f t="shared" si="1"/>
        <v>0.36923058870440023</v>
      </c>
      <c r="N10" s="24"/>
    </row>
    <row r="11" spans="1:14" s="14" customFormat="1" ht="20.100000000000001" customHeight="1">
      <c r="B11" s="227"/>
      <c r="C11" s="231" t="s">
        <v>55</v>
      </c>
      <c r="D11" s="232"/>
      <c r="E11" s="167">
        <v>3159</v>
      </c>
      <c r="F11" s="168">
        <f t="shared" si="0"/>
        <v>9.5403479101232175E-2</v>
      </c>
      <c r="G11" s="169">
        <v>258754.41999999998</v>
      </c>
      <c r="H11" s="170">
        <f t="shared" si="1"/>
        <v>0.13745041803230287</v>
      </c>
      <c r="N11" s="24"/>
    </row>
    <row r="12" spans="1:14" s="14" customFormat="1" ht="20.100000000000001" customHeight="1">
      <c r="B12" s="227"/>
      <c r="C12" s="220" t="s">
        <v>152</v>
      </c>
      <c r="D12" s="221"/>
      <c r="E12" s="167">
        <v>1061</v>
      </c>
      <c r="F12" s="168">
        <f t="shared" si="0"/>
        <v>3.2042763952645568E-2</v>
      </c>
      <c r="G12" s="169">
        <v>125614.07</v>
      </c>
      <c r="H12" s="170">
        <f t="shared" si="1"/>
        <v>6.6726228028255355E-2</v>
      </c>
      <c r="N12" s="24"/>
    </row>
    <row r="13" spans="1:14" s="14" customFormat="1" ht="20.100000000000001" customHeight="1">
      <c r="B13" s="227"/>
      <c r="C13" s="220" t="s">
        <v>150</v>
      </c>
      <c r="D13" s="221"/>
      <c r="E13" s="167">
        <v>204</v>
      </c>
      <c r="F13" s="168">
        <f t="shared" si="0"/>
        <v>6.160908431988403E-3</v>
      </c>
      <c r="G13" s="169">
        <v>16725.86</v>
      </c>
      <c r="H13" s="170">
        <f t="shared" si="1"/>
        <v>8.8847813650865318E-3</v>
      </c>
      <c r="N13" s="24"/>
    </row>
    <row r="14" spans="1:14" s="14" customFormat="1" ht="20.100000000000001" customHeight="1">
      <c r="B14" s="227"/>
      <c r="C14" s="220" t="s">
        <v>151</v>
      </c>
      <c r="D14" s="221"/>
      <c r="E14" s="167">
        <v>0</v>
      </c>
      <c r="F14" s="168">
        <f t="shared" si="0"/>
        <v>0</v>
      </c>
      <c r="G14" s="169">
        <v>0</v>
      </c>
      <c r="H14" s="170">
        <f t="shared" si="1"/>
        <v>0</v>
      </c>
      <c r="N14" s="24"/>
    </row>
    <row r="15" spans="1:14" s="14" customFormat="1" ht="20.100000000000001" customHeight="1">
      <c r="B15" s="227"/>
      <c r="C15" s="220" t="s">
        <v>72</v>
      </c>
      <c r="D15" s="221"/>
      <c r="E15" s="167">
        <v>9098</v>
      </c>
      <c r="F15" s="168">
        <f t="shared" si="0"/>
        <v>0.27476443585407101</v>
      </c>
      <c r="G15" s="169">
        <v>121064.64</v>
      </c>
      <c r="H15" s="170">
        <f t="shared" si="1"/>
        <v>6.4309569579256876E-2</v>
      </c>
      <c r="N15" s="24"/>
    </row>
    <row r="16" spans="1:14" s="14" customFormat="1" ht="20.100000000000001" customHeight="1">
      <c r="B16" s="228"/>
      <c r="C16" s="222" t="s">
        <v>71</v>
      </c>
      <c r="D16" s="223"/>
      <c r="E16" s="171">
        <v>1066</v>
      </c>
      <c r="F16" s="172">
        <f t="shared" si="0"/>
        <v>3.2193766610292343E-2</v>
      </c>
      <c r="G16" s="173">
        <v>211606.22999999998</v>
      </c>
      <c r="H16" s="174">
        <f t="shared" si="1"/>
        <v>0.11240528672607653</v>
      </c>
      <c r="N16" s="24"/>
    </row>
    <row r="17" spans="2:8" s="14" customFormat="1" ht="20.100000000000001" hidden="1" customHeight="1">
      <c r="B17" s="239" t="s">
        <v>69</v>
      </c>
      <c r="C17" s="240" t="s">
        <v>83</v>
      </c>
      <c r="D17" s="241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>
      <c r="B18" s="227"/>
      <c r="C18" s="220" t="s">
        <v>84</v>
      </c>
      <c r="D18" s="221"/>
      <c r="E18" s="167">
        <v>1</v>
      </c>
      <c r="F18" s="168">
        <f t="shared" si="2"/>
        <v>1.2080212611741966E-4</v>
      </c>
      <c r="G18" s="169">
        <v>36.94</v>
      </c>
      <c r="H18" s="170">
        <f t="shared" si="3"/>
        <v>2.4425935953397381E-4</v>
      </c>
    </row>
    <row r="19" spans="2:8" s="14" customFormat="1" ht="20.100000000000001" customHeight="1">
      <c r="B19" s="227"/>
      <c r="C19" s="220" t="s">
        <v>85</v>
      </c>
      <c r="D19" s="221"/>
      <c r="E19" s="167">
        <v>640</v>
      </c>
      <c r="F19" s="168">
        <f t="shared" si="2"/>
        <v>7.7313360715148591E-2</v>
      </c>
      <c r="G19" s="169">
        <v>18616.639999999996</v>
      </c>
      <c r="H19" s="170">
        <f t="shared" si="3"/>
        <v>0.1230993113988781</v>
      </c>
    </row>
    <row r="20" spans="2:8" s="14" customFormat="1" ht="20.100000000000001" customHeight="1">
      <c r="B20" s="227"/>
      <c r="C20" s="220" t="s">
        <v>86</v>
      </c>
      <c r="D20" s="221"/>
      <c r="E20" s="167">
        <v>140</v>
      </c>
      <c r="F20" s="168">
        <f t="shared" si="2"/>
        <v>1.6912297656438754E-2</v>
      </c>
      <c r="G20" s="169">
        <v>4986.41</v>
      </c>
      <c r="H20" s="170">
        <f t="shared" si="3"/>
        <v>3.2971773496854422E-2</v>
      </c>
    </row>
    <row r="21" spans="2:8" s="14" customFormat="1" ht="20.100000000000001" customHeight="1">
      <c r="B21" s="227"/>
      <c r="C21" s="220" t="s">
        <v>87</v>
      </c>
      <c r="D21" s="221"/>
      <c r="E21" s="167">
        <v>419</v>
      </c>
      <c r="F21" s="168">
        <f t="shared" si="2"/>
        <v>5.061609084319884E-2</v>
      </c>
      <c r="G21" s="169">
        <v>4778.1300000000019</v>
      </c>
      <c r="H21" s="170">
        <f t="shared" si="3"/>
        <v>3.1594558028426277E-2</v>
      </c>
    </row>
    <row r="22" spans="2:8" s="14" customFormat="1" ht="20.100000000000001" hidden="1" customHeight="1">
      <c r="B22" s="227"/>
      <c r="C22" s="220" t="s">
        <v>88</v>
      </c>
      <c r="D22" s="221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>
      <c r="B23" s="227"/>
      <c r="C23" s="220" t="s">
        <v>89</v>
      </c>
      <c r="D23" s="221"/>
      <c r="E23" s="167">
        <v>2171</v>
      </c>
      <c r="F23" s="168">
        <f t="shared" si="2"/>
        <v>0.26226141580091811</v>
      </c>
      <c r="G23" s="169">
        <v>75513.629999999976</v>
      </c>
      <c r="H23" s="170">
        <f t="shared" si="3"/>
        <v>0.49932081483176677</v>
      </c>
    </row>
    <row r="24" spans="2:8" s="14" customFormat="1" ht="20.100000000000001" customHeight="1">
      <c r="B24" s="227"/>
      <c r="C24" s="220" t="s">
        <v>90</v>
      </c>
      <c r="D24" s="221"/>
      <c r="E24" s="167">
        <v>52</v>
      </c>
      <c r="F24" s="168">
        <f t="shared" si="2"/>
        <v>6.2817105581058231E-3</v>
      </c>
      <c r="G24" s="169">
        <v>1830.8299999999997</v>
      </c>
      <c r="H24" s="170">
        <f t="shared" si="3"/>
        <v>1.2106046649041288E-2</v>
      </c>
    </row>
    <row r="25" spans="2:8" s="14" customFormat="1" ht="20.100000000000001" customHeight="1">
      <c r="B25" s="227"/>
      <c r="C25" s="220" t="s">
        <v>145</v>
      </c>
      <c r="D25" s="221"/>
      <c r="E25" s="167">
        <v>9</v>
      </c>
      <c r="F25" s="168">
        <f t="shared" si="2"/>
        <v>1.0872191350567769E-3</v>
      </c>
      <c r="G25" s="169">
        <v>293.55</v>
      </c>
      <c r="H25" s="170">
        <f t="shared" si="3"/>
        <v>1.9410485920735793E-3</v>
      </c>
    </row>
    <row r="26" spans="2:8" s="14" customFormat="1" ht="20.100000000000001" customHeight="1">
      <c r="B26" s="227"/>
      <c r="C26" s="220" t="s">
        <v>146</v>
      </c>
      <c r="D26" s="221"/>
      <c r="E26" s="167">
        <v>0</v>
      </c>
      <c r="F26" s="168">
        <f t="shared" si="2"/>
        <v>0</v>
      </c>
      <c r="G26" s="169">
        <v>0</v>
      </c>
      <c r="H26" s="170">
        <f t="shared" si="3"/>
        <v>0</v>
      </c>
    </row>
    <row r="27" spans="2:8" s="14" customFormat="1" ht="20.100000000000001" customHeight="1">
      <c r="B27" s="227"/>
      <c r="C27" s="220" t="s">
        <v>92</v>
      </c>
      <c r="D27" s="221"/>
      <c r="E27" s="167">
        <v>4599</v>
      </c>
      <c r="F27" s="168">
        <f t="shared" si="2"/>
        <v>0.55556897801401306</v>
      </c>
      <c r="G27" s="169">
        <v>26587.530000000002</v>
      </c>
      <c r="H27" s="170">
        <f t="shared" si="3"/>
        <v>0.17580544259313252</v>
      </c>
    </row>
    <row r="28" spans="2:8" s="14" customFormat="1" ht="20.100000000000001" customHeight="1">
      <c r="B28" s="228"/>
      <c r="C28" s="220" t="s">
        <v>91</v>
      </c>
      <c r="D28" s="221"/>
      <c r="E28" s="171">
        <v>247</v>
      </c>
      <c r="F28" s="172">
        <f t="shared" si="2"/>
        <v>2.9838125151002658E-2</v>
      </c>
      <c r="G28" s="173">
        <v>18589.029999999995</v>
      </c>
      <c r="H28" s="174">
        <f t="shared" si="3"/>
        <v>0.12291674505029301</v>
      </c>
    </row>
    <row r="29" spans="2:8" s="14" customFormat="1" ht="20.100000000000001" customHeight="1">
      <c r="B29" s="251" t="s">
        <v>82</v>
      </c>
      <c r="C29" s="240" t="s">
        <v>73</v>
      </c>
      <c r="D29" s="241"/>
      <c r="E29" s="175">
        <v>148</v>
      </c>
      <c r="F29" s="176">
        <f t="shared" ref="F29:F40" si="4">E29/SUM(E$29:E$40)</f>
        <v>3.7139272271016315E-2</v>
      </c>
      <c r="G29" s="177">
        <v>24902.879999999994</v>
      </c>
      <c r="H29" s="178">
        <f t="shared" ref="H29:H40" si="5">G29/SUM(G$29:G$40)</f>
        <v>3.0688298864829378E-2</v>
      </c>
    </row>
    <row r="30" spans="2:8" s="14" customFormat="1" ht="20.100000000000001" customHeight="1">
      <c r="B30" s="252"/>
      <c r="C30" s="220" t="s">
        <v>74</v>
      </c>
      <c r="D30" s="221"/>
      <c r="E30" s="167">
        <v>6</v>
      </c>
      <c r="F30" s="168">
        <f t="shared" si="4"/>
        <v>1.50564617314931E-3</v>
      </c>
      <c r="G30" s="169">
        <v>1302.32</v>
      </c>
      <c r="H30" s="170">
        <f t="shared" si="5"/>
        <v>1.6048740297365043E-3</v>
      </c>
    </row>
    <row r="31" spans="2:8" s="14" customFormat="1" ht="20.100000000000001" customHeight="1">
      <c r="B31" s="252"/>
      <c r="C31" s="220" t="s">
        <v>75</v>
      </c>
      <c r="D31" s="221"/>
      <c r="E31" s="167">
        <v>132</v>
      </c>
      <c r="F31" s="168">
        <f t="shared" si="4"/>
        <v>3.3124215809284818E-2</v>
      </c>
      <c r="G31" s="169">
        <v>17021.04</v>
      </c>
      <c r="H31" s="170">
        <f t="shared" si="5"/>
        <v>2.0975355561694695E-2</v>
      </c>
    </row>
    <row r="32" spans="2:8" s="14" customFormat="1" ht="20.100000000000001" customHeight="1">
      <c r="B32" s="252"/>
      <c r="C32" s="220" t="s">
        <v>76</v>
      </c>
      <c r="D32" s="221"/>
      <c r="E32" s="167">
        <v>8</v>
      </c>
      <c r="F32" s="168">
        <f t="shared" si="4"/>
        <v>2.0075282308657464E-3</v>
      </c>
      <c r="G32" s="169">
        <v>339.52000000000004</v>
      </c>
      <c r="H32" s="170">
        <f t="shared" si="5"/>
        <v>4.1839703803684048E-4</v>
      </c>
    </row>
    <row r="33" spans="2:8" s="14" customFormat="1" ht="20.100000000000001" customHeight="1">
      <c r="B33" s="252"/>
      <c r="C33" s="220" t="s">
        <v>77</v>
      </c>
      <c r="D33" s="221"/>
      <c r="E33" s="167">
        <v>592</v>
      </c>
      <c r="F33" s="168">
        <f t="shared" si="4"/>
        <v>0.14855708908406526</v>
      </c>
      <c r="G33" s="169">
        <v>128214.49</v>
      </c>
      <c r="H33" s="170">
        <f t="shared" si="5"/>
        <v>0.15800118652628445</v>
      </c>
    </row>
    <row r="34" spans="2:8" s="14" customFormat="1" ht="20.100000000000001" customHeight="1">
      <c r="B34" s="252"/>
      <c r="C34" s="220" t="s">
        <v>78</v>
      </c>
      <c r="D34" s="221"/>
      <c r="E34" s="167">
        <v>77</v>
      </c>
      <c r="F34" s="168">
        <f t="shared" si="4"/>
        <v>1.9322459222082811E-2</v>
      </c>
      <c r="G34" s="169">
        <v>5409.91</v>
      </c>
      <c r="H34" s="170">
        <f t="shared" si="5"/>
        <v>6.6667363337826442E-3</v>
      </c>
    </row>
    <row r="35" spans="2:8" s="14" customFormat="1" ht="20.100000000000001" customHeight="1">
      <c r="B35" s="252"/>
      <c r="C35" s="220" t="s">
        <v>79</v>
      </c>
      <c r="D35" s="221"/>
      <c r="E35" s="167">
        <v>1869</v>
      </c>
      <c r="F35" s="168">
        <f t="shared" si="4"/>
        <v>0.46900878293601006</v>
      </c>
      <c r="G35" s="169">
        <v>484063.18000000011</v>
      </c>
      <c r="H35" s="170">
        <f t="shared" si="5"/>
        <v>0.59652038387928241</v>
      </c>
    </row>
    <row r="36" spans="2:8" s="14" customFormat="1" ht="20.100000000000001" customHeight="1">
      <c r="B36" s="252"/>
      <c r="C36" s="220" t="s">
        <v>80</v>
      </c>
      <c r="D36" s="221"/>
      <c r="E36" s="167">
        <v>26</v>
      </c>
      <c r="F36" s="168">
        <f t="shared" si="4"/>
        <v>6.5244667503136762E-3</v>
      </c>
      <c r="G36" s="169">
        <v>6101.9400000000005</v>
      </c>
      <c r="H36" s="170">
        <f t="shared" si="5"/>
        <v>7.5195382371539771E-3</v>
      </c>
    </row>
    <row r="37" spans="2:8" s="14" customFormat="1" ht="20.100000000000001" customHeight="1">
      <c r="B37" s="252"/>
      <c r="C37" s="220" t="s">
        <v>81</v>
      </c>
      <c r="D37" s="221"/>
      <c r="E37" s="167">
        <v>23</v>
      </c>
      <c r="F37" s="168">
        <f t="shared" si="4"/>
        <v>5.7716436637390211E-3</v>
      </c>
      <c r="G37" s="169">
        <v>4645.3</v>
      </c>
      <c r="H37" s="170">
        <f t="shared" si="5"/>
        <v>5.7244926979044966E-3</v>
      </c>
    </row>
    <row r="38" spans="2:8" s="14" customFormat="1" ht="20.100000000000001" customHeight="1">
      <c r="B38" s="252"/>
      <c r="C38" s="220" t="s">
        <v>147</v>
      </c>
      <c r="D38" s="221"/>
      <c r="E38" s="167">
        <v>64</v>
      </c>
      <c r="F38" s="168">
        <f t="shared" si="4"/>
        <v>1.6060225846925971E-2</v>
      </c>
      <c r="G38" s="169">
        <v>16774.62</v>
      </c>
      <c r="H38" s="170">
        <f t="shared" si="5"/>
        <v>2.0671687447554026E-2</v>
      </c>
    </row>
    <row r="39" spans="2:8" s="14" customFormat="1" ht="20.100000000000001" customHeight="1">
      <c r="B39" s="252"/>
      <c r="C39" s="245" t="s">
        <v>93</v>
      </c>
      <c r="D39" s="246"/>
      <c r="E39" s="167">
        <v>52</v>
      </c>
      <c r="F39" s="168">
        <f t="shared" si="4"/>
        <v>1.3048933500627352E-2</v>
      </c>
      <c r="G39" s="169">
        <v>13718.18</v>
      </c>
      <c r="H39" s="184">
        <f t="shared" si="5"/>
        <v>1.6905177542578417E-2</v>
      </c>
    </row>
    <row r="40" spans="2:8" s="14" customFormat="1" ht="20.100000000000001" customHeight="1">
      <c r="B40" s="182"/>
      <c r="C40" s="222" t="s">
        <v>148</v>
      </c>
      <c r="D40" s="223"/>
      <c r="E40" s="167">
        <v>988</v>
      </c>
      <c r="F40" s="185">
        <f t="shared" si="4"/>
        <v>0.24792973651191971</v>
      </c>
      <c r="G40" s="169">
        <v>108984.64</v>
      </c>
      <c r="H40" s="172">
        <f t="shared" si="5"/>
        <v>0.1343038718411621</v>
      </c>
    </row>
    <row r="41" spans="2:8" s="14" customFormat="1" ht="20.100000000000001" customHeight="1">
      <c r="B41" s="247" t="s">
        <v>94</v>
      </c>
      <c r="C41" s="240" t="s">
        <v>95</v>
      </c>
      <c r="D41" s="241"/>
      <c r="E41" s="175">
        <v>3586</v>
      </c>
      <c r="F41" s="176">
        <f>E41/SUM(E$41:E$44)</f>
        <v>0.53738947999400566</v>
      </c>
      <c r="G41" s="177">
        <v>943894.36999999988</v>
      </c>
      <c r="H41" s="178">
        <f>G41/SUM(G$41:G$44)</f>
        <v>0.50810908227712104</v>
      </c>
    </row>
    <row r="42" spans="2:8" s="14" customFormat="1" ht="20.100000000000001" customHeight="1">
      <c r="B42" s="248"/>
      <c r="C42" s="220" t="s">
        <v>96</v>
      </c>
      <c r="D42" s="221"/>
      <c r="E42" s="167">
        <v>2656</v>
      </c>
      <c r="F42" s="168">
        <f t="shared" ref="F42:F44" si="6">E42/SUM(E$41:E$44)</f>
        <v>0.39802187921474597</v>
      </c>
      <c r="G42" s="169">
        <v>762970.46000000008</v>
      </c>
      <c r="H42" s="170">
        <f t="shared" ref="H42:H44" si="7">G42/SUM(G$41:G$44)</f>
        <v>0.41071568234393957</v>
      </c>
    </row>
    <row r="43" spans="2:8" s="14" customFormat="1" ht="20.100000000000001" customHeight="1">
      <c r="B43" s="249"/>
      <c r="C43" s="220" t="s">
        <v>149</v>
      </c>
      <c r="D43" s="221"/>
      <c r="E43" s="183">
        <v>356</v>
      </c>
      <c r="F43" s="168">
        <f t="shared" si="6"/>
        <v>5.3349318147759631E-2</v>
      </c>
      <c r="G43" s="169">
        <v>128736.01000000001</v>
      </c>
      <c r="H43" s="170">
        <f t="shared" si="7"/>
        <v>6.9300059388126542E-2</v>
      </c>
    </row>
    <row r="44" spans="2:8" s="14" customFormat="1" ht="20.100000000000001" customHeight="1">
      <c r="B44" s="250"/>
      <c r="C44" s="222" t="s">
        <v>97</v>
      </c>
      <c r="D44" s="223"/>
      <c r="E44" s="171">
        <v>75</v>
      </c>
      <c r="F44" s="172">
        <f t="shared" si="6"/>
        <v>1.1239322643488685E-2</v>
      </c>
      <c r="G44" s="173">
        <v>22060.049999999996</v>
      </c>
      <c r="H44" s="174">
        <f t="shared" si="7"/>
        <v>1.1875175990812831E-2</v>
      </c>
    </row>
    <row r="45" spans="2:8" s="14" customFormat="1" ht="20.100000000000001" customHeight="1">
      <c r="B45" s="242" t="s">
        <v>112</v>
      </c>
      <c r="C45" s="243"/>
      <c r="D45" s="244"/>
      <c r="E45" s="144">
        <f>SUM(E5:E44)</f>
        <v>52048</v>
      </c>
      <c r="F45" s="179">
        <f>E45/E$45</f>
        <v>1</v>
      </c>
      <c r="G45" s="180">
        <f>SUM(G5:G44)</f>
        <v>4702900.76</v>
      </c>
      <c r="H45" s="181">
        <f>G45/G$45</f>
        <v>1</v>
      </c>
    </row>
    <row r="46" spans="2:8" s="14" customFormat="1" ht="20.100000000000001" customHeight="1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/>
    <row r="48" spans="2:8" s="14" customFormat="1" ht="20.100000000000001" customHeight="1"/>
    <row r="49" s="14" customFormat="1" ht="20.100000000000001" customHeight="1"/>
    <row r="50" s="14" customFormat="1" ht="20.100000000000001" customHeight="1"/>
    <row r="51" s="14" customFormat="1" ht="20.100000000000001" customHeight="1"/>
    <row r="52" s="14" customFormat="1" ht="20.100000000000001" customHeight="1"/>
    <row r="53" s="14" customFormat="1" ht="20.100000000000001" customHeight="1"/>
    <row r="54" s="14" customFormat="1" ht="20.100000000000001" customHeight="1"/>
    <row r="55" s="14" customFormat="1" ht="20.100000000000001" customHeight="1"/>
    <row r="56" s="14" customFormat="1" ht="20.100000000000001" customHeight="1"/>
    <row r="57" s="14" customFormat="1" ht="20.100000000000001" customHeight="1"/>
    <row r="58" s="14" customFormat="1" ht="20.100000000000001" customHeight="1"/>
    <row r="59" s="14" customFormat="1" ht="20.100000000000001" customHeight="1"/>
    <row r="60" s="14" customFormat="1" ht="20.100000000000001" customHeight="1"/>
    <row r="61" s="14" customFormat="1" ht="20.100000000000001" customHeight="1"/>
    <row r="62" s="14" customFormat="1" ht="20.100000000000001" customHeight="1"/>
    <row r="63" s="14" customFormat="1" ht="20.100000000000001" customHeight="1"/>
    <row r="64" s="14" customFormat="1" ht="20.100000000000001" customHeight="1"/>
    <row r="65" s="14" customFormat="1" ht="20.100000000000001" customHeight="1"/>
    <row r="66" s="14" customFormat="1" ht="20.100000000000001" customHeight="1"/>
    <row r="67" s="14" customFormat="1" ht="20.100000000000001" customHeight="1"/>
    <row r="68" s="14" customFormat="1" ht="20.100000000000001" customHeight="1"/>
    <row r="69" s="14" customFormat="1" ht="20.100000000000001" customHeight="1"/>
    <row r="70" s="14" customFormat="1" ht="20.100000000000001" customHeight="1"/>
    <row r="71" s="14" customFormat="1" ht="20.100000000000001" customHeight="1"/>
    <row r="72" s="14" customFormat="1" ht="20.100000000000001" customHeight="1"/>
    <row r="73" s="14" customFormat="1" ht="20.100000000000001" customHeight="1"/>
    <row r="74" s="14" customFormat="1" ht="20.100000000000001" customHeight="1"/>
    <row r="75" s="14" customFormat="1" ht="20.100000000000001" customHeight="1"/>
    <row r="76" s="14" customFormat="1" ht="20.100000000000001" customHeight="1"/>
    <row r="77" s="14" customFormat="1" ht="20.100000000000001" customHeight="1"/>
    <row r="78" s="14" customFormat="1" ht="20.100000000000001" customHeight="1"/>
    <row r="79" s="14" customFormat="1" ht="20.100000000000001" customHeight="1"/>
    <row r="80" s="14" customFormat="1" ht="20.100000000000001" customHeight="1"/>
    <row r="81" s="14" customFormat="1" ht="20.100000000000001" customHeight="1"/>
    <row r="82" s="14" customFormat="1" ht="20.100000000000001" customHeight="1"/>
    <row r="83" s="14" customFormat="1" ht="20.100000000000001" customHeight="1"/>
    <row r="84" s="14" customFormat="1" ht="20.100000000000001" customHeight="1"/>
    <row r="85" s="14" customFormat="1" ht="20.100000000000001" customHeight="1"/>
    <row r="86" s="14" customFormat="1" ht="20.100000000000001" customHeight="1"/>
    <row r="87" s="14" customFormat="1" ht="20.100000000000001" customHeight="1"/>
    <row r="88" s="14" customFormat="1" ht="20.100000000000001" customHeight="1"/>
    <row r="89" s="14" customFormat="1" ht="20.100000000000001" customHeight="1"/>
    <row r="90" s="14" customFormat="1" ht="20.100000000000001" customHeight="1"/>
    <row r="91" s="14" customFormat="1" ht="20.100000000000001" customHeight="1"/>
    <row r="92" s="14" customFormat="1" ht="20.100000000000001" customHeight="1"/>
    <row r="93" s="14" customFormat="1" ht="20.100000000000001" customHeight="1"/>
    <row r="94" s="14" customFormat="1" ht="20.100000000000001" customHeight="1"/>
    <row r="95" s="14" customFormat="1" ht="20.100000000000001" customHeight="1"/>
    <row r="96" s="14" customFormat="1" ht="20.100000000000001" customHeight="1"/>
    <row r="97" s="14" customFormat="1" ht="20.100000000000001" customHeight="1"/>
    <row r="98" s="14" customFormat="1" ht="20.100000000000001" customHeight="1"/>
    <row r="99" s="14" customFormat="1" ht="20.100000000000001" customHeight="1"/>
    <row r="100" s="14" customFormat="1" ht="20.100000000000001" customHeight="1"/>
    <row r="101" s="14" customFormat="1" ht="20.100000000000001" customHeight="1"/>
    <row r="102" s="14" customFormat="1" ht="20.100000000000001" customHeight="1"/>
    <row r="103" s="14" customFormat="1" ht="20.100000000000001" customHeight="1"/>
    <row r="104" s="14" customFormat="1" ht="20.100000000000001" customHeight="1"/>
    <row r="105" s="14" customFormat="1" ht="20.100000000000001" customHeight="1"/>
    <row r="106" s="14" customFormat="1" ht="20.100000000000001" customHeight="1"/>
  </sheetData>
  <mergeCells count="50">
    <mergeCell ref="B45:D45"/>
    <mergeCell ref="C35:D35"/>
    <mergeCell ref="C36:D36"/>
    <mergeCell ref="C37:D37"/>
    <mergeCell ref="C39:D39"/>
    <mergeCell ref="B41:B44"/>
    <mergeCell ref="C41:D41"/>
    <mergeCell ref="C42:D42"/>
    <mergeCell ref="C44:D44"/>
    <mergeCell ref="B29:B39"/>
    <mergeCell ref="C29:D29"/>
    <mergeCell ref="C30:D30"/>
    <mergeCell ref="C31:D31"/>
    <mergeCell ref="C32:D32"/>
    <mergeCell ref="C33:D33"/>
    <mergeCell ref="C34:D34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C43:D43"/>
    <mergeCell ref="C14:D14"/>
    <mergeCell ref="C26:D26"/>
    <mergeCell ref="C38:D38"/>
    <mergeCell ref="C40:D40"/>
    <mergeCell ref="C16:D16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50"/>
  <sheetViews>
    <sheetView zoomScaleNormal="100" workbookViewId="0"/>
  </sheetViews>
  <sheetFormatPr defaultRowHeight="13.2"/>
  <cols>
    <col min="4" max="7" width="9.109375" bestFit="1" customWidth="1"/>
    <col min="8" max="8" width="10.6640625" bestFit="1" customWidth="1"/>
    <col min="11" max="11" width="11.77734375" bestFit="1" customWidth="1"/>
    <col min="13" max="13" width="9.109375" bestFit="1" customWidth="1"/>
  </cols>
  <sheetData>
    <row r="1" spans="1:13" s="14" customFormat="1" ht="20.100000000000001" customHeight="1">
      <c r="A1" s="13" t="s">
        <v>142</v>
      </c>
    </row>
    <row r="2" spans="1:13" s="14" customFormat="1" ht="20.100000000000001" customHeight="1"/>
    <row r="3" spans="1:13" s="14" customFormat="1" ht="31.5" customHeight="1">
      <c r="B3" s="255" t="s">
        <v>57</v>
      </c>
      <c r="C3" s="256"/>
      <c r="D3" s="136" t="s">
        <v>59</v>
      </c>
      <c r="E3" s="137" t="s">
        <v>62</v>
      </c>
      <c r="F3" s="137" t="s">
        <v>63</v>
      </c>
      <c r="G3" s="138" t="s">
        <v>60</v>
      </c>
      <c r="H3" s="139" t="s">
        <v>61</v>
      </c>
    </row>
    <row r="4" spans="1:13" s="14" customFormat="1" ht="20.100000000000001" customHeight="1">
      <c r="B4" s="257" t="s">
        <v>26</v>
      </c>
      <c r="C4" s="258"/>
      <c r="D4" s="62">
        <v>3151</v>
      </c>
      <c r="E4" s="67">
        <v>56204.189999999981</v>
      </c>
      <c r="F4" s="67">
        <f>E4*1000/D4</f>
        <v>17836.937480165019</v>
      </c>
      <c r="G4" s="67">
        <v>50320</v>
      </c>
      <c r="H4" s="63">
        <f>F4/G4</f>
        <v>0.35447014070280247</v>
      </c>
      <c r="K4" s="14">
        <f>D4*G4</f>
        <v>158558320</v>
      </c>
      <c r="L4" s="14" t="s">
        <v>26</v>
      </c>
      <c r="M4" s="24">
        <f>G4-F4</f>
        <v>32483.062519834981</v>
      </c>
    </row>
    <row r="5" spans="1:13" s="14" customFormat="1" ht="20.100000000000001" customHeight="1">
      <c r="B5" s="253" t="s">
        <v>27</v>
      </c>
      <c r="C5" s="254"/>
      <c r="D5" s="64">
        <v>3366</v>
      </c>
      <c r="E5" s="68">
        <v>95028.57</v>
      </c>
      <c r="F5" s="68">
        <f t="shared" ref="F5:F13" si="0">E5*1000/D5</f>
        <v>28231.898395721924</v>
      </c>
      <c r="G5" s="68">
        <v>105310</v>
      </c>
      <c r="H5" s="65">
        <f t="shared" ref="H5:H10" si="1">F5/G5</f>
        <v>0.26808373749617248</v>
      </c>
      <c r="K5" s="14">
        <f t="shared" ref="K5:K10" si="2">D5*G5</f>
        <v>354473460</v>
      </c>
      <c r="L5" s="14" t="s">
        <v>27</v>
      </c>
      <c r="M5" s="24">
        <f t="shared" ref="M5:M10" si="3">G5-F5</f>
        <v>77078.101604278083</v>
      </c>
    </row>
    <row r="6" spans="1:13" s="14" customFormat="1" ht="20.100000000000001" customHeight="1">
      <c r="B6" s="253" t="s">
        <v>28</v>
      </c>
      <c r="C6" s="254"/>
      <c r="D6" s="64">
        <v>6382</v>
      </c>
      <c r="E6" s="68">
        <v>541343.16999999993</v>
      </c>
      <c r="F6" s="68">
        <f t="shared" si="0"/>
        <v>84823.436226888109</v>
      </c>
      <c r="G6" s="68">
        <v>167650</v>
      </c>
      <c r="H6" s="65">
        <f t="shared" si="1"/>
        <v>0.50595548002915658</v>
      </c>
      <c r="K6" s="14">
        <f t="shared" si="2"/>
        <v>1069942300</v>
      </c>
      <c r="L6" s="14" t="s">
        <v>28</v>
      </c>
      <c r="M6" s="24">
        <f t="shared" si="3"/>
        <v>82826.563773111891</v>
      </c>
    </row>
    <row r="7" spans="1:13" s="14" customFormat="1" ht="20.100000000000001" customHeight="1">
      <c r="B7" s="253" t="s">
        <v>29</v>
      </c>
      <c r="C7" s="254"/>
      <c r="D7" s="64">
        <v>3764</v>
      </c>
      <c r="E7" s="68">
        <v>408242.04</v>
      </c>
      <c r="F7" s="68">
        <f t="shared" si="0"/>
        <v>108459.62805526036</v>
      </c>
      <c r="G7" s="68">
        <v>197050</v>
      </c>
      <c r="H7" s="65">
        <f t="shared" si="1"/>
        <v>0.55041678789779425</v>
      </c>
      <c r="K7" s="14">
        <f t="shared" si="2"/>
        <v>741696200</v>
      </c>
      <c r="L7" s="14" t="s">
        <v>29</v>
      </c>
      <c r="M7" s="24">
        <f t="shared" si="3"/>
        <v>88590.371944739643</v>
      </c>
    </row>
    <row r="8" spans="1:13" s="14" customFormat="1" ht="20.100000000000001" customHeight="1">
      <c r="B8" s="253" t="s">
        <v>30</v>
      </c>
      <c r="C8" s="254"/>
      <c r="D8" s="64">
        <v>2488</v>
      </c>
      <c r="E8" s="68">
        <v>356801.86999999994</v>
      </c>
      <c r="F8" s="68">
        <f t="shared" si="0"/>
        <v>143409.11173633439</v>
      </c>
      <c r="G8" s="68">
        <v>270480</v>
      </c>
      <c r="H8" s="65">
        <f t="shared" si="1"/>
        <v>0.53020227645790596</v>
      </c>
      <c r="K8" s="14">
        <f t="shared" si="2"/>
        <v>672954240</v>
      </c>
      <c r="L8" s="14" t="s">
        <v>30</v>
      </c>
      <c r="M8" s="24">
        <f t="shared" si="3"/>
        <v>127070.88826366561</v>
      </c>
    </row>
    <row r="9" spans="1:13" s="14" customFormat="1" ht="20.100000000000001" customHeight="1">
      <c r="B9" s="253" t="s">
        <v>31</v>
      </c>
      <c r="C9" s="254"/>
      <c r="D9" s="64">
        <v>2246</v>
      </c>
      <c r="E9" s="68">
        <v>387863.65</v>
      </c>
      <c r="F9" s="68">
        <f t="shared" si="0"/>
        <v>172690.85040071237</v>
      </c>
      <c r="G9" s="68">
        <v>309380</v>
      </c>
      <c r="H9" s="65">
        <f t="shared" si="1"/>
        <v>0.55818362661035736</v>
      </c>
      <c r="K9" s="14">
        <f t="shared" si="2"/>
        <v>694867480</v>
      </c>
      <c r="L9" s="14" t="s">
        <v>31</v>
      </c>
      <c r="M9" s="24">
        <f t="shared" si="3"/>
        <v>136689.14959928763</v>
      </c>
    </row>
    <row r="10" spans="1:13" s="14" customFormat="1" ht="20.100000000000001" customHeight="1">
      <c r="B10" s="259" t="s">
        <v>32</v>
      </c>
      <c r="C10" s="260"/>
      <c r="D10" s="72">
        <v>970</v>
      </c>
      <c r="E10" s="73">
        <v>188278.35999999996</v>
      </c>
      <c r="F10" s="73">
        <f t="shared" si="0"/>
        <v>194101.40206185565</v>
      </c>
      <c r="G10" s="73">
        <v>362170</v>
      </c>
      <c r="H10" s="75">
        <f t="shared" si="1"/>
        <v>0.53594003385662992</v>
      </c>
      <c r="K10" s="14">
        <f t="shared" si="2"/>
        <v>351304900</v>
      </c>
      <c r="L10" s="14" t="s">
        <v>32</v>
      </c>
      <c r="M10" s="24">
        <f t="shared" si="3"/>
        <v>168068.59793814435</v>
      </c>
    </row>
    <row r="11" spans="1:13" s="14" customFormat="1" ht="20.100000000000001" customHeight="1">
      <c r="B11" s="257" t="s">
        <v>64</v>
      </c>
      <c r="C11" s="258"/>
      <c r="D11" s="62">
        <f>SUM(D4:D5)</f>
        <v>6517</v>
      </c>
      <c r="E11" s="67">
        <f>SUM(E4:E5)</f>
        <v>151232.75999999998</v>
      </c>
      <c r="F11" s="67">
        <f t="shared" si="0"/>
        <v>23205.886143931253</v>
      </c>
      <c r="G11" s="82"/>
      <c r="H11" s="63">
        <f>SUM(E4:E5)*1000/SUM(K4:K5)</f>
        <v>0.29478244018333516</v>
      </c>
    </row>
    <row r="12" spans="1:13" s="14" customFormat="1" ht="20.100000000000001" customHeight="1">
      <c r="B12" s="259" t="s">
        <v>58</v>
      </c>
      <c r="C12" s="260"/>
      <c r="D12" s="66">
        <f>SUM(D6:D10)</f>
        <v>15850</v>
      </c>
      <c r="E12" s="78">
        <f>SUM(E6:E10)</f>
        <v>1882529.0899999999</v>
      </c>
      <c r="F12" s="69">
        <f t="shared" si="0"/>
        <v>118771.55141955834</v>
      </c>
      <c r="G12" s="83"/>
      <c r="H12" s="70">
        <f>SUM(E6:E10)*1000/SUM(K6:K10)</f>
        <v>0.53317879440250038</v>
      </c>
    </row>
    <row r="13" spans="1:13" s="14" customFormat="1" ht="20.100000000000001" customHeight="1">
      <c r="B13" s="255" t="s">
        <v>65</v>
      </c>
      <c r="C13" s="256"/>
      <c r="D13" s="71">
        <f>SUM(D11:D12)</f>
        <v>22367</v>
      </c>
      <c r="E13" s="79">
        <f>SUM(E11:E12)</f>
        <v>2033761.8499999999</v>
      </c>
      <c r="F13" s="74">
        <f t="shared" si="0"/>
        <v>90926.894532123202</v>
      </c>
      <c r="G13" s="77"/>
      <c r="H13" s="76">
        <f>SUM(E4:E10)*1000/SUM(K4:K10)</f>
        <v>0.50293372795255853</v>
      </c>
    </row>
    <row r="14" spans="1:13" s="14" customFormat="1" ht="20.100000000000001" customHeight="1"/>
    <row r="15" spans="1:13" s="14" customFormat="1" ht="20.100000000000001" customHeight="1"/>
    <row r="16" spans="1:13" s="14" customFormat="1" ht="20.100000000000001" customHeight="1"/>
    <row r="17" s="14" customFormat="1" ht="20.100000000000001" customHeight="1"/>
    <row r="18" s="14" customFormat="1" ht="20.100000000000001" customHeight="1"/>
    <row r="19" s="14" customFormat="1" ht="20.100000000000001" customHeight="1"/>
    <row r="20" s="14" customFormat="1" ht="20.100000000000001" customHeight="1"/>
    <row r="21" s="14" customFormat="1" ht="20.100000000000001" customHeight="1"/>
    <row r="22" s="14" customFormat="1" ht="20.100000000000001" customHeight="1"/>
    <row r="23" s="14" customFormat="1" ht="20.100000000000001" customHeight="1"/>
    <row r="24" s="14" customFormat="1" ht="20.100000000000001" customHeight="1"/>
    <row r="25" s="14" customFormat="1" ht="20.100000000000001" customHeight="1"/>
    <row r="26" s="14" customFormat="1" ht="20.100000000000001" customHeight="1"/>
    <row r="27" s="14" customFormat="1" ht="20.100000000000001" customHeight="1"/>
    <row r="28" s="14" customFormat="1" ht="20.100000000000001" customHeight="1"/>
    <row r="29" s="14" customFormat="1" ht="20.100000000000001" customHeight="1"/>
    <row r="30" s="14" customFormat="1" ht="20.100000000000001" customHeight="1"/>
    <row r="31" s="14" customFormat="1" ht="20.100000000000001" customHeight="1"/>
    <row r="32" s="14" customFormat="1" ht="20.100000000000001" customHeight="1"/>
    <row r="33" s="14" customFormat="1" ht="20.100000000000001" customHeight="1"/>
    <row r="34" s="14" customFormat="1" ht="20.100000000000001" customHeight="1"/>
    <row r="35" s="14" customFormat="1" ht="20.100000000000001" customHeight="1"/>
    <row r="36" s="14" customFormat="1" ht="20.100000000000001" customHeight="1"/>
    <row r="37" s="14" customFormat="1" ht="20.100000000000001" customHeight="1"/>
    <row r="38" s="14" customFormat="1" ht="20.100000000000001" customHeight="1"/>
    <row r="39" s="14" customFormat="1" ht="20.100000000000001" customHeight="1"/>
    <row r="40" s="14" customFormat="1" ht="20.100000000000001" customHeight="1"/>
    <row r="41" s="14" customFormat="1" ht="20.100000000000001" customHeight="1"/>
    <row r="42" s="14" customFormat="1" ht="20.100000000000001" customHeight="1"/>
    <row r="43" s="14" customFormat="1" ht="20.100000000000001" customHeight="1"/>
    <row r="44" s="14" customFormat="1" ht="20.100000000000001" customHeight="1"/>
    <row r="45" s="14" customFormat="1" ht="20.100000000000001" customHeight="1"/>
    <row r="46" s="14" customFormat="1" ht="20.100000000000001" customHeight="1"/>
    <row r="47" s="14" customFormat="1" ht="20.100000000000001" customHeight="1"/>
    <row r="48" s="14" customFormat="1" ht="20.100000000000001" customHeight="1"/>
    <row r="49" s="14" customFormat="1" ht="20.100000000000001" customHeight="1"/>
    <row r="50" s="14" customFormat="1" ht="20.100000000000001" customHeight="1"/>
  </sheetData>
  <mergeCells count="11">
    <mergeCell ref="B9:C9"/>
    <mergeCell ref="B10:C10"/>
    <mergeCell ref="B11:C11"/>
    <mergeCell ref="B12:C12"/>
    <mergeCell ref="B13:C13"/>
    <mergeCell ref="B8:C8"/>
    <mergeCell ref="B3:C3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02月状況（表紙）</vt:lpstr>
      <vt:lpstr>人口統計</vt:lpstr>
      <vt:lpstr>認定者数（2-1.2.3）</vt:lpstr>
      <vt:lpstr>給付状況（3-1）</vt:lpstr>
      <vt:lpstr>給付状況（3-2）</vt:lpstr>
      <vt:lpstr>給付状況（3-3）</vt:lpstr>
      <vt:lpstr>'02月状況（表紙）'!Print_Area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'認定者数（2-1.2.3）'!Print_Area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K-M-Kitamura</cp:lastModifiedBy>
  <cp:lastPrinted>2022-01-05T06:30:00Z</cp:lastPrinted>
  <dcterms:created xsi:type="dcterms:W3CDTF">2003-07-11T02:30:35Z</dcterms:created>
  <dcterms:modified xsi:type="dcterms:W3CDTF">2023-04-18T05:37:06Z</dcterms:modified>
</cp:coreProperties>
</file>