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8B842C1-10E7-44C0-A291-029263A590E3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6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'06月状況（表紙）'!$A$1:$L$46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<sst xmlns="http://schemas.openxmlformats.org/spreadsheetml/2006/main" count="263" uniqueCount="190">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</sst>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22936</c:v>
                </c:pt>
                <c:pt idx="1">
                  <c:v>14032</c:v>
                </c:pt>
                <c:pt idx="2">
                  <c:v>8775</c:v>
                </c:pt>
                <c:pt idx="3">
                  <c:v>5003</c:v>
                </c:pt>
                <c:pt idx="4">
                  <c:v>6774</c:v>
                </c:pt>
                <c:pt idx="5">
                  <c:v>14621</c:v>
                </c:pt>
                <c:pt idx="6">
                  <c:v>22936</c:v>
                </c:pt>
                <c:pt idx="7">
                  <c:v>9080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16295</c:v>
                </c:pt>
                <c:pt idx="1">
                  <c:v>11129</c:v>
                </c:pt>
                <c:pt idx="2">
                  <c:v>6187</c:v>
                </c:pt>
                <c:pt idx="3">
                  <c:v>3318</c:v>
                </c:pt>
                <c:pt idx="4">
                  <c:v>4822</c:v>
                </c:pt>
                <c:pt idx="5">
                  <c:v>10906</c:v>
                </c:pt>
                <c:pt idx="6">
                  <c:v>16460</c:v>
                </c:pt>
                <c:pt idx="7">
                  <c:v>7251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7042</c:v>
                </c:pt>
                <c:pt idx="1">
                  <c:v>5554</c:v>
                </c:pt>
                <c:pt idx="2">
                  <c:v>3537</c:v>
                </c:pt>
                <c:pt idx="3">
                  <c:v>1752</c:v>
                </c:pt>
                <c:pt idx="4">
                  <c:v>2846</c:v>
                </c:pt>
                <c:pt idx="5">
                  <c:v>5960</c:v>
                </c:pt>
                <c:pt idx="6">
                  <c:v>9286</c:v>
                </c:pt>
                <c:pt idx="7">
                  <c:v>3985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0.24719935466293425</c:v>
                </c:pt>
                <c:pt idx="1">
                  <c:v>0.33585924856755456</c:v>
                </c:pt>
                <c:pt idx="2">
                  <c:v>0.37893809660371175</c:v>
                </c:pt>
                <c:pt idx="3">
                  <c:v>0.31285523495977885</c:v>
                </c:pt>
                <c:pt idx="4">
                  <c:v>0.32765387844000271</c:v>
                </c:pt>
                <c:pt idx="5">
                  <c:v>0.32765851171212423</c:v>
                </c:pt>
                <c:pt idx="6">
                  <c:v>0.37119045985162141</c:v>
                </c:pt>
                <c:pt idx="7">
                  <c:v>0.36581676750216074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3696</c:v>
                </c:pt>
                <c:pt idx="1">
                  <c:v>2672</c:v>
                </c:pt>
                <c:pt idx="2">
                  <c:v>355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1045064.25</c:v>
                </c:pt>
                <c:pt idx="1">
                  <c:v>832242.21999999962</c:v>
                </c:pt>
                <c:pt idx="2">
                  <c:v>138917.01999999993</c:v>
                </c:pt>
                <c:pt idx="3">
                  <c:v>22099.890000000003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26989.889999999996</c:v>
                </c:pt>
                <c:pt idx="1">
                  <c:v>1202.98</c:v>
                </c:pt>
                <c:pt idx="2">
                  <c:v>20334.490000000005</c:v>
                </c:pt>
                <c:pt idx="3">
                  <c:v>376.25</c:v>
                </c:pt>
                <c:pt idx="4">
                  <c:v>132618.79</c:v>
                </c:pt>
                <c:pt idx="5">
                  <c:v>5454.7300000000005</c:v>
                </c:pt>
                <c:pt idx="6">
                  <c:v>521894.83000000007</c:v>
                </c:pt>
                <c:pt idx="7">
                  <c:v>6447.24</c:v>
                </c:pt>
                <c:pt idx="8">
                  <c:v>5272.5300000000007</c:v>
                </c:pt>
                <c:pt idx="9">
                  <c:v>17559.64</c:v>
                </c:pt>
                <c:pt idx="10">
                  <c:v>15243.460000000001</c:v>
                </c:pt>
                <c:pt idx="11">
                  <c:v>115324.36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160</c:v>
                </c:pt>
                <c:pt idx="1">
                  <c:v>6</c:v>
                </c:pt>
                <c:pt idx="2">
                  <c:v>146</c:v>
                </c:pt>
                <c:pt idx="3">
                  <c:v>7</c:v>
                </c:pt>
                <c:pt idx="4">
                  <c:v>596</c:v>
                </c:pt>
                <c:pt idx="5">
                  <c:v>79</c:v>
                </c:pt>
                <c:pt idx="6">
                  <c:v>1865</c:v>
                </c:pt>
                <c:pt idx="7">
                  <c:v>26</c:v>
                </c:pt>
                <c:pt idx="8">
                  <c:v>24</c:v>
                </c:pt>
                <c:pt idx="9">
                  <c:v>62</c:v>
                </c:pt>
                <c:pt idx="10">
                  <c:v>56</c:v>
                </c:pt>
                <c:pt idx="11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18410.926966292136</c:v>
                </c:pt>
                <c:pt idx="1">
                  <c:v>29770.06425233644</c:v>
                </c:pt>
                <c:pt idx="2">
                  <c:v>92501.251370399361</c:v>
                </c:pt>
                <c:pt idx="3">
                  <c:v>116958.5471898197</c:v>
                </c:pt>
                <c:pt idx="4">
                  <c:v>156740.82315872391</c:v>
                </c:pt>
                <c:pt idx="5">
                  <c:v>187365.44673539521</c:v>
                </c:pt>
                <c:pt idx="6">
                  <c:v>209372.86585365853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3204</c:v>
                </c:pt>
                <c:pt idx="1">
                  <c:v>3424</c:v>
                </c:pt>
                <c:pt idx="2">
                  <c:v>6385</c:v>
                </c:pt>
                <c:pt idx="3">
                  <c:v>3772</c:v>
                </c:pt>
                <c:pt idx="4">
                  <c:v>2539</c:v>
                </c:pt>
                <c:pt idx="5">
                  <c:v>2328</c:v>
                </c:pt>
                <c:pt idx="6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18410.926966292136</c:v>
                </c:pt>
                <c:pt idx="1">
                  <c:v>29770.06425233644</c:v>
                </c:pt>
                <c:pt idx="2">
                  <c:v>92501.251370399361</c:v>
                </c:pt>
                <c:pt idx="3">
                  <c:v>116958.5471898197</c:v>
                </c:pt>
                <c:pt idx="4">
                  <c:v>156740.82315872391</c:v>
                </c:pt>
                <c:pt idx="5">
                  <c:v>187365.44673539521</c:v>
                </c:pt>
                <c:pt idx="6">
                  <c:v>209372.86585365853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7042</c:v>
                </c:pt>
                <c:pt idx="1">
                  <c:v>5480</c:v>
                </c:pt>
                <c:pt idx="2">
                  <c:v>8869</c:v>
                </c:pt>
                <c:pt idx="3">
                  <c:v>5215</c:v>
                </c:pt>
                <c:pt idx="4">
                  <c:v>4619</c:v>
                </c:pt>
                <c:pt idx="5">
                  <c:v>5606</c:v>
                </c:pt>
                <c:pt idx="6">
                  <c:v>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869</c:v>
                </c:pt>
                <c:pt idx="1">
                  <c:v>770</c:v>
                </c:pt>
                <c:pt idx="2">
                  <c:v>793</c:v>
                </c:pt>
                <c:pt idx="3">
                  <c:v>563</c:v>
                </c:pt>
                <c:pt idx="4">
                  <c:v>516</c:v>
                </c:pt>
                <c:pt idx="5">
                  <c:v>524</c:v>
                </c:pt>
                <c:pt idx="6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6173</c:v>
                </c:pt>
                <c:pt idx="1">
                  <c:v>4710</c:v>
                </c:pt>
                <c:pt idx="2">
                  <c:v>8076</c:v>
                </c:pt>
                <c:pt idx="3">
                  <c:v>4652</c:v>
                </c:pt>
                <c:pt idx="4">
                  <c:v>4103</c:v>
                </c:pt>
                <c:pt idx="5">
                  <c:v>5082</c:v>
                </c:pt>
                <c:pt idx="6">
                  <c:v>2706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1164</c:v>
                </c:pt>
                <c:pt idx="1">
                  <c:v>1155</c:v>
                </c:pt>
                <c:pt idx="2">
                  <c:v>750</c:v>
                </c:pt>
                <c:pt idx="3">
                  <c:v>200</c:v>
                </c:pt>
                <c:pt idx="4">
                  <c:v>329</c:v>
                </c:pt>
                <c:pt idx="5">
                  <c:v>739</c:v>
                </c:pt>
                <c:pt idx="6">
                  <c:v>2197</c:v>
                </c:pt>
                <c:pt idx="7">
                  <c:v>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1127</c:v>
                </c:pt>
                <c:pt idx="1">
                  <c:v>1043</c:v>
                </c:pt>
                <c:pt idx="2">
                  <c:v>395</c:v>
                </c:pt>
                <c:pt idx="3">
                  <c:v>169</c:v>
                </c:pt>
                <c:pt idx="4">
                  <c:v>251</c:v>
                </c:pt>
                <c:pt idx="5">
                  <c:v>681</c:v>
                </c:pt>
                <c:pt idx="6">
                  <c:v>1421</c:v>
                </c:pt>
                <c:pt idx="7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1403</c:v>
                </c:pt>
                <c:pt idx="1">
                  <c:v>1124</c:v>
                </c:pt>
                <c:pt idx="2">
                  <c:v>917</c:v>
                </c:pt>
                <c:pt idx="3">
                  <c:v>371</c:v>
                </c:pt>
                <c:pt idx="4">
                  <c:v>474</c:v>
                </c:pt>
                <c:pt idx="5">
                  <c:v>1405</c:v>
                </c:pt>
                <c:pt idx="6">
                  <c:v>2325</c:v>
                </c:pt>
                <c:pt idx="7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875</c:v>
                </c:pt>
                <c:pt idx="1">
                  <c:v>700</c:v>
                </c:pt>
                <c:pt idx="2">
                  <c:v>468</c:v>
                </c:pt>
                <c:pt idx="3">
                  <c:v>222</c:v>
                </c:pt>
                <c:pt idx="4">
                  <c:v>306</c:v>
                </c:pt>
                <c:pt idx="5">
                  <c:v>768</c:v>
                </c:pt>
                <c:pt idx="6">
                  <c:v>1392</c:v>
                </c:pt>
                <c:pt idx="7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792</c:v>
                </c:pt>
                <c:pt idx="1">
                  <c:v>666</c:v>
                </c:pt>
                <c:pt idx="2">
                  <c:v>414</c:v>
                </c:pt>
                <c:pt idx="3">
                  <c:v>195</c:v>
                </c:pt>
                <c:pt idx="4">
                  <c:v>280</c:v>
                </c:pt>
                <c:pt idx="5">
                  <c:v>691</c:v>
                </c:pt>
                <c:pt idx="6">
                  <c:v>1207</c:v>
                </c:pt>
                <c:pt idx="7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959</c:v>
                </c:pt>
                <c:pt idx="1">
                  <c:v>664</c:v>
                </c:pt>
                <c:pt idx="2">
                  <c:v>512</c:v>
                </c:pt>
                <c:pt idx="3">
                  <c:v>200</c:v>
                </c:pt>
                <c:pt idx="4">
                  <c:v>394</c:v>
                </c:pt>
                <c:pt idx="5">
                  <c:v>798</c:v>
                </c:pt>
                <c:pt idx="6">
                  <c:v>1503</c:v>
                </c:pt>
                <c:pt idx="7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542</c:v>
                </c:pt>
                <c:pt idx="1">
                  <c:v>387</c:v>
                </c:pt>
                <c:pt idx="2">
                  <c:v>302</c:v>
                </c:pt>
                <c:pt idx="3">
                  <c:v>132</c:v>
                </c:pt>
                <c:pt idx="4">
                  <c:v>204</c:v>
                </c:pt>
                <c:pt idx="5">
                  <c:v>400</c:v>
                </c:pt>
                <c:pt idx="6">
                  <c:v>746</c:v>
                </c:pt>
                <c:pt idx="7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0.14829382145095413</c:v>
                </c:pt>
                <c:pt idx="1">
                  <c:v>0.18684681751587173</c:v>
                </c:pt>
                <c:pt idx="2">
                  <c:v>0.20314611600627061</c:v>
                </c:pt>
                <c:pt idx="3">
                  <c:v>0.14782090737615408</c:v>
                </c:pt>
                <c:pt idx="4">
                  <c:v>0.15496468633153304</c:v>
                </c:pt>
                <c:pt idx="5">
                  <c:v>0.17410359831041383</c:v>
                </c:pt>
                <c:pt idx="6">
                  <c:v>0.22166303767306192</c:v>
                </c:pt>
                <c:pt idx="7">
                  <c:v>0.17267178578460327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0.64364612367089913</c:v>
                </c:pt>
                <c:pt idx="1">
                  <c:v>0.63221216041397155</c:v>
                </c:pt>
                <c:pt idx="2">
                  <c:v>0.5947265625</c:v>
                </c:pt>
                <c:pt idx="3">
                  <c:v>0.65536723163841804</c:v>
                </c:pt>
                <c:pt idx="4">
                  <c:v>0.61289233884576444</c:v>
                </c:pt>
                <c:pt idx="5">
                  <c:v>0.66081784386617104</c:v>
                </c:pt>
                <c:pt idx="6">
                  <c:v>0.65029700234839061</c:v>
                </c:pt>
                <c:pt idx="7">
                  <c:v>0.61987683159906559</c:v>
                </c:pt>
                <c:pt idx="8">
                  <c:v>0.63788676699338442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0.18426757510065037</c:v>
                </c:pt>
                <c:pt idx="1">
                  <c:v>0.20142302716688229</c:v>
                </c:pt>
                <c:pt idx="2">
                  <c:v>0.18105468750000001</c:v>
                </c:pt>
                <c:pt idx="3">
                  <c:v>0.14278376990241398</c:v>
                </c:pt>
                <c:pt idx="4">
                  <c:v>0.1461356733040837</c:v>
                </c:pt>
                <c:pt idx="5">
                  <c:v>0.1116728624535316</c:v>
                </c:pt>
                <c:pt idx="6">
                  <c:v>0.14180135377814615</c:v>
                </c:pt>
                <c:pt idx="7">
                  <c:v>0.15332342323210874</c:v>
                </c:pt>
                <c:pt idx="8">
                  <c:v>0.15941078356041155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5.6673892846082381E-2</c:v>
                </c:pt>
                <c:pt idx="1">
                  <c:v>5.3816300129366106E-2</c:v>
                </c:pt>
                <c:pt idx="2">
                  <c:v>9.9414062499999997E-2</c:v>
                </c:pt>
                <c:pt idx="3">
                  <c:v>3.2871083718541347E-2</c:v>
                </c:pt>
                <c:pt idx="4">
                  <c:v>0.10934863314208572</c:v>
                </c:pt>
                <c:pt idx="5">
                  <c:v>8.2825278810408923E-2</c:v>
                </c:pt>
                <c:pt idx="6">
                  <c:v>8.9998618593728416E-2</c:v>
                </c:pt>
                <c:pt idx="7">
                  <c:v>6.4557230834572099E-2</c:v>
                </c:pt>
                <c:pt idx="8">
                  <c:v>7.5451189115238293E-2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0.11541240838236812</c:v>
                </c:pt>
                <c:pt idx="1">
                  <c:v>0.11254851228978008</c:v>
                </c:pt>
                <c:pt idx="2">
                  <c:v>0.1248046875</c:v>
                </c:pt>
                <c:pt idx="3">
                  <c:v>0.16897791474062659</c:v>
                </c:pt>
                <c:pt idx="4">
                  <c:v>0.13162335470806616</c:v>
                </c:pt>
                <c:pt idx="5">
                  <c:v>0.14468401486988847</c:v>
                </c:pt>
                <c:pt idx="6">
                  <c:v>0.11790302527973477</c:v>
                </c:pt>
                <c:pt idx="7">
                  <c:v>0.16224251433425355</c:v>
                </c:pt>
                <c:pt idx="8">
                  <c:v>0.12725126033096573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0.40797981750218104</c:v>
                </c:pt>
                <c:pt idx="1">
                  <c:v>0.44679248754811418</c:v>
                </c:pt>
                <c:pt idx="2">
                  <c:v>0.36621589583087499</c:v>
                </c:pt>
                <c:pt idx="3">
                  <c:v>0.39260393402218452</c:v>
                </c:pt>
                <c:pt idx="4">
                  <c:v>0.38388704454730649</c:v>
                </c:pt>
                <c:pt idx="5">
                  <c:v>0.394629863506338</c:v>
                </c:pt>
                <c:pt idx="6">
                  <c:v>0.41132467985468507</c:v>
                </c:pt>
                <c:pt idx="7">
                  <c:v>0.37880421916994861</c:v>
                </c:pt>
                <c:pt idx="8">
                  <c:v>0.40310524705506384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4.1215662940164564E-2</c:v>
                </c:pt>
                <c:pt idx="1">
                  <c:v>4.4832482077853779E-2</c:v>
                </c:pt>
                <c:pt idx="2">
                  <c:v>3.2490719674220229E-2</c:v>
                </c:pt>
                <c:pt idx="3">
                  <c:v>2.6866222442690078E-2</c:v>
                </c:pt>
                <c:pt idx="4">
                  <c:v>2.9303605228466152E-2</c:v>
                </c:pt>
                <c:pt idx="5">
                  <c:v>2.0262573610519662E-2</c:v>
                </c:pt>
                <c:pt idx="6">
                  <c:v>2.6079955529128295E-2</c:v>
                </c:pt>
                <c:pt idx="7">
                  <c:v>2.8205393944731219E-2</c:v>
                </c:pt>
                <c:pt idx="8">
                  <c:v>3.1314194131432951E-2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0.13122750277645262</c:v>
                </c:pt>
                <c:pt idx="1">
                  <c:v>0.13071221088910512</c:v>
                </c:pt>
                <c:pt idx="2">
                  <c:v>0.21688833766574614</c:v>
                </c:pt>
                <c:pt idx="3">
                  <c:v>6.8040331304909843E-2</c:v>
                </c:pt>
                <c:pt idx="4">
                  <c:v>0.21122589862742847</c:v>
                </c:pt>
                <c:pt idx="5">
                  <c:v>0.17637410406890652</c:v>
                </c:pt>
                <c:pt idx="6">
                  <c:v>0.21029411345241808</c:v>
                </c:pt>
                <c:pt idx="7">
                  <c:v>0.12538821242770679</c:v>
                </c:pt>
                <c:pt idx="8">
                  <c:v>0.16901392845176455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0.41957701678120179</c:v>
                </c:pt>
                <c:pt idx="1">
                  <c:v>0.37766281948492691</c:v>
                </c:pt>
                <c:pt idx="2">
                  <c:v>0.38440504682915866</c:v>
                </c:pt>
                <c:pt idx="3">
                  <c:v>0.51248951223021544</c:v>
                </c:pt>
                <c:pt idx="4">
                  <c:v>0.37558345159679907</c:v>
                </c:pt>
                <c:pt idx="5">
                  <c:v>0.40873345881423589</c:v>
                </c:pt>
                <c:pt idx="6">
                  <c:v>0.35230125116376848</c:v>
                </c:pt>
                <c:pt idx="7">
                  <c:v>0.46760217445761337</c:v>
                </c:pt>
                <c:pt idx="8">
                  <c:v>0.39656663036173867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299218.28000000003</c:v>
                </c:pt>
                <c:pt idx="1">
                  <c:v>18131.180000000004</c:v>
                </c:pt>
                <c:pt idx="2">
                  <c:v>109785.07000000004</c:v>
                </c:pt>
                <c:pt idx="3">
                  <c:v>20052.89</c:v>
                </c:pt>
                <c:pt idx="4">
                  <c:v>56727.600000000006</c:v>
                </c:pt>
                <c:pt idx="5">
                  <c:v>765974.98</c:v>
                </c:pt>
                <c:pt idx="6">
                  <c:v>294919.95000000013</c:v>
                </c:pt>
                <c:pt idx="7">
                  <c:v>137790.06999999998</c:v>
                </c:pt>
                <c:pt idx="8">
                  <c:v>17146.34</c:v>
                </c:pt>
                <c:pt idx="9">
                  <c:v>0</c:v>
                </c:pt>
                <c:pt idx="10">
                  <c:v>123911.51000000001</c:v>
                </c:pt>
                <c:pt idx="11">
                  <c:v>228273.51999999996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5063</c:v>
                </c:pt>
                <c:pt idx="1">
                  <c:v>249</c:v>
                </c:pt>
                <c:pt idx="2">
                  <c:v>2257</c:v>
                </c:pt>
                <c:pt idx="3">
                  <c:v>436</c:v>
                </c:pt>
                <c:pt idx="4">
                  <c:v>4294</c:v>
                </c:pt>
                <c:pt idx="5">
                  <c:v>6733</c:v>
                </c:pt>
                <c:pt idx="6">
                  <c:v>3280</c:v>
                </c:pt>
                <c:pt idx="7">
                  <c:v>1149</c:v>
                </c:pt>
                <c:pt idx="8">
                  <c:v>212</c:v>
                </c:pt>
                <c:pt idx="9">
                  <c:v>0</c:v>
                </c:pt>
                <c:pt idx="10">
                  <c:v>9292</c:v>
                </c:pt>
                <c:pt idx="11">
                  <c:v>1072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21193.659999999993</c:v>
                </c:pt>
                <c:pt idx="2">
                  <c:v>5994.51</c:v>
                </c:pt>
                <c:pt idx="3">
                  <c:v>5414.74</c:v>
                </c:pt>
                <c:pt idx="4">
                  <c:v>78347.920000000013</c:v>
                </c:pt>
                <c:pt idx="5">
                  <c:v>2481.7500000000005</c:v>
                </c:pt>
                <c:pt idx="6">
                  <c:v>491.14000000000004</c:v>
                </c:pt>
                <c:pt idx="7">
                  <c:v>0</c:v>
                </c:pt>
                <c:pt idx="8">
                  <c:v>27312.389999999996</c:v>
                </c:pt>
                <c:pt idx="9">
                  <c:v>19716.550000000003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657</c:v>
                </c:pt>
                <c:pt idx="2">
                  <c:v>151</c:v>
                </c:pt>
                <c:pt idx="3">
                  <c:v>446</c:v>
                </c:pt>
                <c:pt idx="4">
                  <c:v>2245</c:v>
                </c:pt>
                <c:pt idx="5">
                  <c:v>63</c:v>
                </c:pt>
                <c:pt idx="6">
                  <c:v>12</c:v>
                </c:pt>
                <c:pt idx="7">
                  <c:v>0</c:v>
                </c:pt>
                <c:pt idx="8">
                  <c:v>4695</c:v>
                </c:pt>
                <c:pt idx="9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36.6%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28.3%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686517</v>
      </c>
      <c r="D5" s="30">
        <f>SUM(E5:G5)</f>
        <v>220487</v>
      </c>
      <c r="E5" s="31">
        <f>SUM(E6:E13)</f>
        <v>104157</v>
      </c>
      <c r="F5" s="31">
        <f>SUM(F6:F13)</f>
        <v>76368</v>
      </c>
      <c r="G5" s="32">
        <f t="shared" ref="G5:H5" si="0">SUM(G6:G13)</f>
        <v>39962</v>
      </c>
      <c r="H5" s="29">
        <f t="shared" si="0"/>
        <v>216378</v>
      </c>
      <c r="I5" s="33">
        <f>D5/C5</f>
        <v>0.3211675748743294</v>
      </c>
      <c r="J5" s="26"/>
      <c r="K5" s="24">
        <f t="shared" ref="K5:K13" si="1">C5-D5-H5</f>
        <v>249652</v>
      </c>
      <c r="L5" s="58">
        <f>E5/C5</f>
        <v>0.15171802009272894</v>
      </c>
      <c r="M5" s="58">
        <f>G5/C5</f>
        <v>5.8209774848984076E-2</v>
      </c>
    </row>
    <row r="6" spans="1:13" ht="20.100000000000001" customHeight="1" thickTop="1">
      <c r="B6" s="18" t="s">
        <v>17</v>
      </c>
      <c r="C6" s="34">
        <v>187189</v>
      </c>
      <c r="D6" s="35">
        <f t="shared" ref="D6:D13" si="2">SUM(E6:G6)</f>
        <v>46273</v>
      </c>
      <c r="E6" s="36">
        <v>22936</v>
      </c>
      <c r="F6" s="36">
        <v>16295</v>
      </c>
      <c r="G6" s="37">
        <v>7042</v>
      </c>
      <c r="H6" s="34">
        <v>62908</v>
      </c>
      <c r="I6" s="38">
        <f t="shared" ref="I6:I13" si="3">D6/C6</f>
        <v>0.24719935466293425</v>
      </c>
      <c r="J6" s="26"/>
      <c r="K6" s="24">
        <f t="shared" si="1"/>
        <v>78008</v>
      </c>
      <c r="L6" s="58">
        <f t="shared" ref="L6:L13" si="4">E6/C6</f>
        <v>0.1225285673837672</v>
      </c>
      <c r="M6" s="58">
        <f t="shared" ref="M6:M13" si="5">G6/C6</f>
        <v>3.761973192869239E-2</v>
      </c>
    </row>
    <row r="7" spans="1:13" ht="20.100000000000001" customHeight="1">
      <c r="B7" s="19" t="s">
        <v>18</v>
      </c>
      <c r="C7" s="39">
        <v>91452</v>
      </c>
      <c r="D7" s="40">
        <f t="shared" si="2"/>
        <v>30715</v>
      </c>
      <c r="E7" s="41">
        <v>14032</v>
      </c>
      <c r="F7" s="41">
        <v>11129</v>
      </c>
      <c r="G7" s="42">
        <v>5554</v>
      </c>
      <c r="H7" s="39">
        <v>28621</v>
      </c>
      <c r="I7" s="43">
        <f t="shared" si="3"/>
        <v>0.33585924856755456</v>
      </c>
      <c r="J7" s="26"/>
      <c r="K7" s="24">
        <f t="shared" si="1"/>
        <v>32116</v>
      </c>
      <c r="L7" s="58">
        <f t="shared" si="4"/>
        <v>0.15343568210646022</v>
      </c>
      <c r="M7" s="58">
        <f t="shared" si="5"/>
        <v>6.0731312601145955E-2</v>
      </c>
    </row>
    <row r="8" spans="1:13" ht="20.100000000000001" customHeight="1">
      <c r="B8" s="19" t="s">
        <v>19</v>
      </c>
      <c r="C8" s="39">
        <v>48818</v>
      </c>
      <c r="D8" s="40">
        <f t="shared" si="2"/>
        <v>18499</v>
      </c>
      <c r="E8" s="41">
        <v>8775</v>
      </c>
      <c r="F8" s="41">
        <v>6187</v>
      </c>
      <c r="G8" s="42">
        <v>3537</v>
      </c>
      <c r="H8" s="39">
        <v>14505</v>
      </c>
      <c r="I8" s="43">
        <f t="shared" si="3"/>
        <v>0.37893809660371175</v>
      </c>
      <c r="J8" s="26"/>
      <c r="K8" s="24">
        <f t="shared" si="1"/>
        <v>15814</v>
      </c>
      <c r="L8" s="58">
        <f t="shared" si="4"/>
        <v>0.17974927280920971</v>
      </c>
      <c r="M8" s="58">
        <f t="shared" si="5"/>
        <v>7.2452783809250687E-2</v>
      </c>
    </row>
    <row r="9" spans="1:13" ht="20.100000000000001" customHeight="1">
      <c r="B9" s="19" t="s">
        <v>20</v>
      </c>
      <c r="C9" s="39">
        <v>32197</v>
      </c>
      <c r="D9" s="40">
        <f t="shared" si="2"/>
        <v>10073</v>
      </c>
      <c r="E9" s="41">
        <v>5003</v>
      </c>
      <c r="F9" s="41">
        <v>3318</v>
      </c>
      <c r="G9" s="42">
        <v>1752</v>
      </c>
      <c r="H9" s="39">
        <v>10145</v>
      </c>
      <c r="I9" s="43">
        <f t="shared" si="3"/>
        <v>0.31285523495977885</v>
      </c>
      <c r="J9" s="26"/>
      <c r="K9" s="24">
        <f t="shared" si="1"/>
        <v>11979</v>
      </c>
      <c r="L9" s="58">
        <f t="shared" si="4"/>
        <v>0.15538714787091965</v>
      </c>
      <c r="M9" s="58">
        <f t="shared" si="5"/>
        <v>5.4415007609404605E-2</v>
      </c>
    </row>
    <row r="10" spans="1:13" ht="20.100000000000001" customHeight="1">
      <c r="B10" s="19" t="s">
        <v>21</v>
      </c>
      <c r="C10" s="39">
        <v>44077</v>
      </c>
      <c r="D10" s="40">
        <f t="shared" si="2"/>
        <v>14442</v>
      </c>
      <c r="E10" s="41">
        <v>6774</v>
      </c>
      <c r="F10" s="41">
        <v>4822</v>
      </c>
      <c r="G10" s="42">
        <v>2846</v>
      </c>
      <c r="H10" s="39">
        <v>13619</v>
      </c>
      <c r="I10" s="43">
        <f t="shared" si="3"/>
        <v>0.32765387844000271</v>
      </c>
      <c r="J10" s="26"/>
      <c r="K10" s="24">
        <f t="shared" si="1"/>
        <v>16016</v>
      </c>
      <c r="L10" s="58">
        <f t="shared" si="4"/>
        <v>0.15368559566213671</v>
      </c>
      <c r="M10" s="58">
        <f t="shared" si="5"/>
        <v>6.4568822742019652E-2</v>
      </c>
    </row>
    <row r="11" spans="1:13" ht="20.100000000000001" customHeight="1">
      <c r="B11" s="19" t="s">
        <v>22</v>
      </c>
      <c r="C11" s="39">
        <v>96097</v>
      </c>
      <c r="D11" s="40">
        <f t="shared" si="2"/>
        <v>31487</v>
      </c>
      <c r="E11" s="41">
        <v>14621</v>
      </c>
      <c r="F11" s="41">
        <v>10906</v>
      </c>
      <c r="G11" s="42">
        <v>5960</v>
      </c>
      <c r="H11" s="39">
        <v>30934</v>
      </c>
      <c r="I11" s="43">
        <f t="shared" si="3"/>
        <v>0.32765851171212423</v>
      </c>
      <c r="J11" s="26"/>
      <c r="K11" s="24">
        <f t="shared" si="1"/>
        <v>33676</v>
      </c>
      <c r="L11" s="58">
        <f t="shared" si="4"/>
        <v>0.15214835010458183</v>
      </c>
      <c r="M11" s="58">
        <f t="shared" si="5"/>
        <v>6.2020666618104625E-2</v>
      </c>
    </row>
    <row r="12" spans="1:13" ht="20.100000000000001" customHeight="1">
      <c r="B12" s="19" t="s">
        <v>23</v>
      </c>
      <c r="C12" s="39">
        <v>131151</v>
      </c>
      <c r="D12" s="40">
        <f t="shared" si="2"/>
        <v>48682</v>
      </c>
      <c r="E12" s="41">
        <v>22936</v>
      </c>
      <c r="F12" s="41">
        <v>16460</v>
      </c>
      <c r="G12" s="42">
        <v>9286</v>
      </c>
      <c r="H12" s="39">
        <v>38878</v>
      </c>
      <c r="I12" s="43">
        <f t="shared" si="3"/>
        <v>0.37119045985162141</v>
      </c>
      <c r="J12" s="26"/>
      <c r="K12" s="24">
        <f t="shared" si="1"/>
        <v>43591</v>
      </c>
      <c r="L12" s="58">
        <f t="shared" si="4"/>
        <v>0.1748823874770303</v>
      </c>
      <c r="M12" s="58">
        <f t="shared" si="5"/>
        <v>7.0803882547597813E-2</v>
      </c>
    </row>
    <row r="13" spans="1:13" ht="20.100000000000001" customHeight="1">
      <c r="B13" s="19" t="s">
        <v>24</v>
      </c>
      <c r="C13" s="39">
        <v>55536</v>
      </c>
      <c r="D13" s="40">
        <f t="shared" si="2"/>
        <v>20316</v>
      </c>
      <c r="E13" s="41">
        <v>9080</v>
      </c>
      <c r="F13" s="41">
        <v>7251</v>
      </c>
      <c r="G13" s="42">
        <v>3985</v>
      </c>
      <c r="H13" s="39">
        <v>16768</v>
      </c>
      <c r="I13" s="43">
        <f t="shared" si="3"/>
        <v>0.36581676750216074</v>
      </c>
      <c r="J13" s="26"/>
      <c r="K13" s="24">
        <f t="shared" si="1"/>
        <v>18452</v>
      </c>
      <c r="L13" s="58">
        <f t="shared" si="4"/>
        <v>0.16349755113800057</v>
      </c>
      <c r="M13" s="58">
        <f t="shared" si="5"/>
        <v>7.1755257850763463E-2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7" t="s">
        <v>66</v>
      </c>
      <c r="C4" s="208"/>
      <c r="D4" s="45">
        <f>SUM(D5:D7)</f>
        <v>7042</v>
      </c>
      <c r="E4" s="46">
        <f t="shared" ref="E4:K4" si="0">SUM(E5:E7)</f>
        <v>5480</v>
      </c>
      <c r="F4" s="46">
        <f t="shared" si="0"/>
        <v>8869</v>
      </c>
      <c r="G4" s="46">
        <f t="shared" si="0"/>
        <v>5215</v>
      </c>
      <c r="H4" s="46">
        <f t="shared" si="0"/>
        <v>4619</v>
      </c>
      <c r="I4" s="46">
        <f t="shared" si="0"/>
        <v>5606</v>
      </c>
      <c r="J4" s="45">
        <f t="shared" si="0"/>
        <v>3036</v>
      </c>
      <c r="K4" s="47">
        <f t="shared" si="0"/>
        <v>39867</v>
      </c>
      <c r="L4" s="55">
        <f>K4/人口統計!D5</f>
        <v>0.18081338128778568</v>
      </c>
      <c r="O4" s="14" t="s">
        <v>188</v>
      </c>
    </row>
    <row r="5" spans="1:21" ht="20.100000000000001" customHeight="1">
      <c r="B5" s="117"/>
      <c r="C5" s="118" t="s">
        <v>15</v>
      </c>
      <c r="D5" s="48">
        <v>869</v>
      </c>
      <c r="E5" s="49">
        <v>770</v>
      </c>
      <c r="F5" s="49">
        <v>793</v>
      </c>
      <c r="G5" s="49">
        <v>563</v>
      </c>
      <c r="H5" s="49">
        <v>516</v>
      </c>
      <c r="I5" s="49">
        <v>524</v>
      </c>
      <c r="J5" s="48">
        <v>330</v>
      </c>
      <c r="K5" s="50">
        <f>SUM(D5:J5)</f>
        <v>4365</v>
      </c>
      <c r="L5" s="56">
        <f>K5/人口統計!D5</f>
        <v>1.9797085542458286E-2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2859</v>
      </c>
      <c r="E6" s="49">
        <v>1976</v>
      </c>
      <c r="F6" s="49">
        <v>2887</v>
      </c>
      <c r="G6" s="49">
        <v>1565</v>
      </c>
      <c r="H6" s="49">
        <v>1339</v>
      </c>
      <c r="I6" s="49">
        <v>1427</v>
      </c>
      <c r="J6" s="48">
        <v>801</v>
      </c>
      <c r="K6" s="50">
        <f>SUM(D6:J6)</f>
        <v>12854</v>
      </c>
      <c r="L6" s="56">
        <f>K6/人口統計!D5</f>
        <v>5.8298221663862268E-2</v>
      </c>
      <c r="O6" s="162">
        <f>SUM(D6,D7)</f>
        <v>6173</v>
      </c>
      <c r="P6" s="162">
        <f t="shared" ref="P6:U6" si="1">SUM(E6,E7)</f>
        <v>4710</v>
      </c>
      <c r="Q6" s="162">
        <f t="shared" si="1"/>
        <v>8076</v>
      </c>
      <c r="R6" s="162">
        <f t="shared" si="1"/>
        <v>4652</v>
      </c>
      <c r="S6" s="162">
        <f t="shared" si="1"/>
        <v>4103</v>
      </c>
      <c r="T6" s="162">
        <f t="shared" si="1"/>
        <v>5082</v>
      </c>
      <c r="U6" s="162">
        <f t="shared" si="1"/>
        <v>2706</v>
      </c>
    </row>
    <row r="7" spans="1:21" ht="20.100000000000001" customHeight="1">
      <c r="B7" s="117"/>
      <c r="C7" s="119" t="s">
        <v>143</v>
      </c>
      <c r="D7" s="51">
        <v>3314</v>
      </c>
      <c r="E7" s="52">
        <v>2734</v>
      </c>
      <c r="F7" s="52">
        <v>5189</v>
      </c>
      <c r="G7" s="52">
        <v>3087</v>
      </c>
      <c r="H7" s="52">
        <v>2764</v>
      </c>
      <c r="I7" s="52">
        <v>3655</v>
      </c>
      <c r="J7" s="51">
        <v>1905</v>
      </c>
      <c r="K7" s="53">
        <f>SUM(D7:J7)</f>
        <v>22648</v>
      </c>
      <c r="L7" s="57">
        <f>K7/人口統計!D5</f>
        <v>0.10271807408146512</v>
      </c>
      <c r="O7" s="14">
        <f>O6/($K$6+$K$7)</f>
        <v>0.17387752802659004</v>
      </c>
      <c r="P7" s="14">
        <f t="shared" ref="P7:U7" si="2">P6/($K$6+$K$7)</f>
        <v>0.13266858205171539</v>
      </c>
      <c r="Q7" s="14">
        <f t="shared" si="2"/>
        <v>0.22748014196383301</v>
      </c>
      <c r="R7" s="14">
        <f t="shared" si="2"/>
        <v>0.13103487127485774</v>
      </c>
      <c r="S7" s="14">
        <f t="shared" si="2"/>
        <v>0.11557095374908456</v>
      </c>
      <c r="T7" s="14">
        <f t="shared" si="2"/>
        <v>0.14314686496535406</v>
      </c>
      <c r="U7" s="14">
        <f t="shared" si="2"/>
        <v>7.6221057968565153E-2</v>
      </c>
    </row>
    <row r="8" spans="1:21" ht="20.100000000000001" customHeight="1" thickBot="1">
      <c r="B8" s="207" t="s">
        <v>67</v>
      </c>
      <c r="C8" s="208"/>
      <c r="D8" s="45">
        <v>78</v>
      </c>
      <c r="E8" s="46">
        <v>99</v>
      </c>
      <c r="F8" s="46">
        <v>91</v>
      </c>
      <c r="G8" s="46">
        <v>110</v>
      </c>
      <c r="H8" s="46">
        <v>81</v>
      </c>
      <c r="I8" s="46">
        <v>81</v>
      </c>
      <c r="J8" s="45">
        <v>43</v>
      </c>
      <c r="K8" s="47">
        <f>SUM(D8:J8)</f>
        <v>583</v>
      </c>
      <c r="L8" s="80"/>
    </row>
    <row r="9" spans="1:21" ht="20.100000000000001" customHeight="1" thickTop="1">
      <c r="B9" s="209" t="s">
        <v>34</v>
      </c>
      <c r="C9" s="210"/>
      <c r="D9" s="35">
        <f>D4+D8</f>
        <v>7120</v>
      </c>
      <c r="E9" s="34">
        <f t="shared" ref="E9:K9" si="3">E4+E8</f>
        <v>5579</v>
      </c>
      <c r="F9" s="34">
        <f t="shared" si="3"/>
        <v>8960</v>
      </c>
      <c r="G9" s="34">
        <f t="shared" si="3"/>
        <v>5325</v>
      </c>
      <c r="H9" s="34">
        <f t="shared" si="3"/>
        <v>4700</v>
      </c>
      <c r="I9" s="34">
        <f t="shared" si="3"/>
        <v>5687</v>
      </c>
      <c r="J9" s="35">
        <f t="shared" si="3"/>
        <v>3079</v>
      </c>
      <c r="K9" s="54">
        <f t="shared" si="3"/>
        <v>40450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1" t="s">
        <v>17</v>
      </c>
      <c r="C24" s="212"/>
      <c r="D24" s="45">
        <v>1164</v>
      </c>
      <c r="E24" s="46">
        <v>1127</v>
      </c>
      <c r="F24" s="46">
        <v>1403</v>
      </c>
      <c r="G24" s="46">
        <v>875</v>
      </c>
      <c r="H24" s="46">
        <v>792</v>
      </c>
      <c r="I24" s="46">
        <v>959</v>
      </c>
      <c r="J24" s="45">
        <v>542</v>
      </c>
      <c r="K24" s="47">
        <f>SUM(D24:J24)</f>
        <v>6862</v>
      </c>
      <c r="L24" s="55">
        <f>K24/人口統計!D6</f>
        <v>0.14829382145095413</v>
      </c>
    </row>
    <row r="25" spans="1:12" ht="20.100000000000001" customHeight="1">
      <c r="B25" s="205" t="s">
        <v>43</v>
      </c>
      <c r="C25" s="206"/>
      <c r="D25" s="45">
        <v>1155</v>
      </c>
      <c r="E25" s="46">
        <v>1043</v>
      </c>
      <c r="F25" s="46">
        <v>1124</v>
      </c>
      <c r="G25" s="46">
        <v>700</v>
      </c>
      <c r="H25" s="46">
        <v>666</v>
      </c>
      <c r="I25" s="46">
        <v>664</v>
      </c>
      <c r="J25" s="45">
        <v>387</v>
      </c>
      <c r="K25" s="47">
        <f t="shared" ref="K25:K31" si="4">SUM(D25:J25)</f>
        <v>5739</v>
      </c>
      <c r="L25" s="55">
        <f>K25/人口統計!D7</f>
        <v>0.18684681751587173</v>
      </c>
    </row>
    <row r="26" spans="1:12" ht="20.100000000000001" customHeight="1">
      <c r="B26" s="205" t="s">
        <v>44</v>
      </c>
      <c r="C26" s="206"/>
      <c r="D26" s="45">
        <v>750</v>
      </c>
      <c r="E26" s="46">
        <v>395</v>
      </c>
      <c r="F26" s="46">
        <v>917</v>
      </c>
      <c r="G26" s="46">
        <v>468</v>
      </c>
      <c r="H26" s="46">
        <v>414</v>
      </c>
      <c r="I26" s="46">
        <v>512</v>
      </c>
      <c r="J26" s="45">
        <v>302</v>
      </c>
      <c r="K26" s="47">
        <f t="shared" si="4"/>
        <v>3758</v>
      </c>
      <c r="L26" s="55">
        <f>K26/人口統計!D8</f>
        <v>0.20314611600627061</v>
      </c>
    </row>
    <row r="27" spans="1:12" ht="20.100000000000001" customHeight="1">
      <c r="B27" s="205" t="s">
        <v>45</v>
      </c>
      <c r="C27" s="206"/>
      <c r="D27" s="45">
        <v>200</v>
      </c>
      <c r="E27" s="46">
        <v>169</v>
      </c>
      <c r="F27" s="46">
        <v>371</v>
      </c>
      <c r="G27" s="46">
        <v>222</v>
      </c>
      <c r="H27" s="46">
        <v>195</v>
      </c>
      <c r="I27" s="46">
        <v>200</v>
      </c>
      <c r="J27" s="45">
        <v>132</v>
      </c>
      <c r="K27" s="47">
        <f t="shared" si="4"/>
        <v>1489</v>
      </c>
      <c r="L27" s="55">
        <f>K27/人口統計!D9</f>
        <v>0.14782090737615408</v>
      </c>
    </row>
    <row r="28" spans="1:12" ht="20.100000000000001" customHeight="1">
      <c r="B28" s="205" t="s">
        <v>46</v>
      </c>
      <c r="C28" s="206"/>
      <c r="D28" s="45">
        <v>329</v>
      </c>
      <c r="E28" s="46">
        <v>251</v>
      </c>
      <c r="F28" s="46">
        <v>474</v>
      </c>
      <c r="G28" s="46">
        <v>306</v>
      </c>
      <c r="H28" s="46">
        <v>280</v>
      </c>
      <c r="I28" s="46">
        <v>394</v>
      </c>
      <c r="J28" s="45">
        <v>204</v>
      </c>
      <c r="K28" s="47">
        <f t="shared" si="4"/>
        <v>2238</v>
      </c>
      <c r="L28" s="55">
        <f>K28/人口統計!D10</f>
        <v>0.15496468633153304</v>
      </c>
    </row>
    <row r="29" spans="1:12" ht="20.100000000000001" customHeight="1">
      <c r="B29" s="205" t="s">
        <v>47</v>
      </c>
      <c r="C29" s="206"/>
      <c r="D29" s="45">
        <v>739</v>
      </c>
      <c r="E29" s="46">
        <v>681</v>
      </c>
      <c r="F29" s="46">
        <v>1405</v>
      </c>
      <c r="G29" s="46">
        <v>768</v>
      </c>
      <c r="H29" s="46">
        <v>691</v>
      </c>
      <c r="I29" s="46">
        <v>798</v>
      </c>
      <c r="J29" s="45">
        <v>400</v>
      </c>
      <c r="K29" s="47">
        <f t="shared" si="4"/>
        <v>5482</v>
      </c>
      <c r="L29" s="55">
        <f>K29/人口統計!D11</f>
        <v>0.17410359831041383</v>
      </c>
    </row>
    <row r="30" spans="1:12" ht="20.100000000000001" customHeight="1">
      <c r="B30" s="205" t="s">
        <v>48</v>
      </c>
      <c r="C30" s="206"/>
      <c r="D30" s="45">
        <v>2197</v>
      </c>
      <c r="E30" s="46">
        <v>1421</v>
      </c>
      <c r="F30" s="46">
        <v>2325</v>
      </c>
      <c r="G30" s="46">
        <v>1392</v>
      </c>
      <c r="H30" s="46">
        <v>1207</v>
      </c>
      <c r="I30" s="46">
        <v>1503</v>
      </c>
      <c r="J30" s="45">
        <v>746</v>
      </c>
      <c r="K30" s="47">
        <f t="shared" si="4"/>
        <v>10791</v>
      </c>
      <c r="L30" s="55">
        <f>K30/人口統計!D12</f>
        <v>0.22166303767306192</v>
      </c>
    </row>
    <row r="31" spans="1:12" ht="20.100000000000001" customHeight="1" thickBot="1">
      <c r="B31" s="211" t="s">
        <v>24</v>
      </c>
      <c r="C31" s="212"/>
      <c r="D31" s="45">
        <v>508</v>
      </c>
      <c r="E31" s="46">
        <v>393</v>
      </c>
      <c r="F31" s="46">
        <v>850</v>
      </c>
      <c r="G31" s="46">
        <v>484</v>
      </c>
      <c r="H31" s="46">
        <v>374</v>
      </c>
      <c r="I31" s="46">
        <v>576</v>
      </c>
      <c r="J31" s="45">
        <v>323</v>
      </c>
      <c r="K31" s="47">
        <f t="shared" si="4"/>
        <v>3508</v>
      </c>
      <c r="L31" s="59">
        <f>K31/人口統計!D13</f>
        <v>0.17267178578460327</v>
      </c>
    </row>
    <row r="32" spans="1:12" ht="20.100000000000001" customHeight="1" thickTop="1">
      <c r="B32" s="203" t="s">
        <v>49</v>
      </c>
      <c r="C32" s="204"/>
      <c r="D32" s="35">
        <f>SUM(D24:D31)</f>
        <v>7042</v>
      </c>
      <c r="E32" s="34">
        <f t="shared" ref="E32:J32" si="5">SUM(E24:E31)</f>
        <v>5480</v>
      </c>
      <c r="F32" s="34">
        <f t="shared" si="5"/>
        <v>8869</v>
      </c>
      <c r="G32" s="34">
        <f t="shared" si="5"/>
        <v>5215</v>
      </c>
      <c r="H32" s="34">
        <f t="shared" si="5"/>
        <v>4619</v>
      </c>
      <c r="I32" s="34">
        <f t="shared" si="5"/>
        <v>5606</v>
      </c>
      <c r="J32" s="35">
        <f t="shared" si="5"/>
        <v>3036</v>
      </c>
      <c r="K32" s="54">
        <f>SUM(K24:K31)</f>
        <v>39867</v>
      </c>
      <c r="L32" s="60">
        <f>K32/人口統計!D5</f>
        <v>0.18081338128778568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13" t="s">
        <v>154</v>
      </c>
      <c r="C50" s="214"/>
      <c r="D50" s="191">
        <v>264</v>
      </c>
      <c r="E50" s="192">
        <v>266</v>
      </c>
      <c r="F50" s="192">
        <v>298</v>
      </c>
      <c r="G50" s="192">
        <v>186</v>
      </c>
      <c r="H50" s="192">
        <v>172</v>
      </c>
      <c r="I50" s="192">
        <v>212</v>
      </c>
      <c r="J50" s="191">
        <v>112</v>
      </c>
      <c r="K50" s="193">
        <f t="shared" ref="K50:K82" si="6">SUM(D50:J50)</f>
        <v>1510</v>
      </c>
      <c r="L50" s="194">
        <f>K50/N50</f>
        <v>0.14050432678887131</v>
      </c>
      <c r="N50" s="14">
        <v>10747</v>
      </c>
    </row>
    <row r="51" spans="2:14" ht="20.100000000000001" customHeight="1">
      <c r="B51" s="213" t="s">
        <v>155</v>
      </c>
      <c r="C51" s="214"/>
      <c r="D51" s="191">
        <v>201</v>
      </c>
      <c r="E51" s="192">
        <v>183</v>
      </c>
      <c r="F51" s="192">
        <v>291</v>
      </c>
      <c r="G51" s="192">
        <v>150</v>
      </c>
      <c r="H51" s="192">
        <v>141</v>
      </c>
      <c r="I51" s="192">
        <v>171</v>
      </c>
      <c r="J51" s="191">
        <v>81</v>
      </c>
      <c r="K51" s="193">
        <f t="shared" si="6"/>
        <v>1218</v>
      </c>
      <c r="L51" s="194">
        <f t="shared" ref="L51:L82" si="7">K51/N51</f>
        <v>0.1567769339683357</v>
      </c>
      <c r="N51" s="14">
        <v>7769</v>
      </c>
    </row>
    <row r="52" spans="2:14" ht="20.100000000000001" customHeight="1">
      <c r="B52" s="213" t="s">
        <v>156</v>
      </c>
      <c r="C52" s="214"/>
      <c r="D52" s="191">
        <v>333</v>
      </c>
      <c r="E52" s="192">
        <v>310</v>
      </c>
      <c r="F52" s="192">
        <v>328</v>
      </c>
      <c r="G52" s="192">
        <v>249</v>
      </c>
      <c r="H52" s="192">
        <v>216</v>
      </c>
      <c r="I52" s="192">
        <v>228</v>
      </c>
      <c r="J52" s="191">
        <v>142</v>
      </c>
      <c r="K52" s="193">
        <f t="shared" si="6"/>
        <v>1806</v>
      </c>
      <c r="L52" s="194">
        <f t="shared" si="7"/>
        <v>0.16273202378806992</v>
      </c>
      <c r="N52" s="14">
        <v>11098</v>
      </c>
    </row>
    <row r="53" spans="2:14" ht="20.100000000000001" customHeight="1">
      <c r="B53" s="213" t="s">
        <v>157</v>
      </c>
      <c r="C53" s="214"/>
      <c r="D53" s="191">
        <v>175</v>
      </c>
      <c r="E53" s="192">
        <v>174</v>
      </c>
      <c r="F53" s="192">
        <v>228</v>
      </c>
      <c r="G53" s="192">
        <v>166</v>
      </c>
      <c r="H53" s="192">
        <v>128</v>
      </c>
      <c r="I53" s="192">
        <v>166</v>
      </c>
      <c r="J53" s="191">
        <v>101</v>
      </c>
      <c r="K53" s="193">
        <f t="shared" si="6"/>
        <v>1138</v>
      </c>
      <c r="L53" s="194">
        <f t="shared" si="7"/>
        <v>0.14808067664281066</v>
      </c>
      <c r="N53" s="14">
        <v>7685</v>
      </c>
    </row>
    <row r="54" spans="2:14" ht="20.100000000000001" customHeight="1">
      <c r="B54" s="213" t="s">
        <v>158</v>
      </c>
      <c r="C54" s="214"/>
      <c r="D54" s="191">
        <v>141</v>
      </c>
      <c r="E54" s="192">
        <v>167</v>
      </c>
      <c r="F54" s="192">
        <v>179</v>
      </c>
      <c r="G54" s="192">
        <v>102</v>
      </c>
      <c r="H54" s="192">
        <v>103</v>
      </c>
      <c r="I54" s="192">
        <v>153</v>
      </c>
      <c r="J54" s="191">
        <v>83</v>
      </c>
      <c r="K54" s="193">
        <f t="shared" si="6"/>
        <v>928</v>
      </c>
      <c r="L54" s="194">
        <f t="shared" si="7"/>
        <v>0.14347557204700062</v>
      </c>
      <c r="N54" s="14">
        <v>6468</v>
      </c>
    </row>
    <row r="55" spans="2:14" ht="20.100000000000001" customHeight="1">
      <c r="B55" s="213" t="s">
        <v>159</v>
      </c>
      <c r="C55" s="214"/>
      <c r="D55" s="191">
        <v>68</v>
      </c>
      <c r="E55" s="192">
        <v>62</v>
      </c>
      <c r="F55" s="192">
        <v>93</v>
      </c>
      <c r="G55" s="192">
        <v>50</v>
      </c>
      <c r="H55" s="192">
        <v>46</v>
      </c>
      <c r="I55" s="192">
        <v>50</v>
      </c>
      <c r="J55" s="191">
        <v>30</v>
      </c>
      <c r="K55" s="193">
        <f t="shared" si="6"/>
        <v>399</v>
      </c>
      <c r="L55" s="194">
        <f t="shared" si="7"/>
        <v>0.15921787709497207</v>
      </c>
      <c r="N55" s="14">
        <v>2506</v>
      </c>
    </row>
    <row r="56" spans="2:14" ht="20.100000000000001" customHeight="1">
      <c r="B56" s="213" t="s">
        <v>160</v>
      </c>
      <c r="C56" s="214"/>
      <c r="D56" s="191">
        <v>159</v>
      </c>
      <c r="E56" s="192">
        <v>160</v>
      </c>
      <c r="F56" s="192">
        <v>162</v>
      </c>
      <c r="G56" s="192">
        <v>123</v>
      </c>
      <c r="H56" s="192">
        <v>103</v>
      </c>
      <c r="I56" s="192">
        <v>92</v>
      </c>
      <c r="J56" s="191">
        <v>43</v>
      </c>
      <c r="K56" s="193">
        <f t="shared" si="6"/>
        <v>842</v>
      </c>
      <c r="L56" s="194">
        <f t="shared" si="7"/>
        <v>0.19686696282440963</v>
      </c>
      <c r="N56" s="14">
        <v>4277</v>
      </c>
    </row>
    <row r="57" spans="2:14" ht="20.100000000000001" customHeight="1">
      <c r="B57" s="213" t="s">
        <v>161</v>
      </c>
      <c r="C57" s="214"/>
      <c r="D57" s="191">
        <v>408</v>
      </c>
      <c r="E57" s="192">
        <v>378</v>
      </c>
      <c r="F57" s="192">
        <v>393</v>
      </c>
      <c r="G57" s="192">
        <v>243</v>
      </c>
      <c r="H57" s="192">
        <v>197</v>
      </c>
      <c r="I57" s="192">
        <v>207</v>
      </c>
      <c r="J57" s="191">
        <v>112</v>
      </c>
      <c r="K57" s="193">
        <f t="shared" si="6"/>
        <v>1938</v>
      </c>
      <c r="L57" s="194">
        <f t="shared" si="7"/>
        <v>0.20908404358614738</v>
      </c>
      <c r="N57" s="14">
        <v>9269</v>
      </c>
    </row>
    <row r="58" spans="2:14" ht="20.100000000000001" customHeight="1">
      <c r="B58" s="213" t="s">
        <v>162</v>
      </c>
      <c r="C58" s="214"/>
      <c r="D58" s="191">
        <v>386</v>
      </c>
      <c r="E58" s="192">
        <v>335</v>
      </c>
      <c r="F58" s="192">
        <v>385</v>
      </c>
      <c r="G58" s="192">
        <v>229</v>
      </c>
      <c r="H58" s="192">
        <v>239</v>
      </c>
      <c r="I58" s="192">
        <v>239</v>
      </c>
      <c r="J58" s="191">
        <v>155</v>
      </c>
      <c r="K58" s="193">
        <f t="shared" si="6"/>
        <v>1968</v>
      </c>
      <c r="L58" s="194">
        <f t="shared" si="7"/>
        <v>0.18604651162790697</v>
      </c>
      <c r="N58" s="14">
        <v>10578</v>
      </c>
    </row>
    <row r="59" spans="2:14" ht="20.100000000000001" customHeight="1">
      <c r="B59" s="213" t="s">
        <v>163</v>
      </c>
      <c r="C59" s="214"/>
      <c r="D59" s="191">
        <v>218</v>
      </c>
      <c r="E59" s="192">
        <v>190</v>
      </c>
      <c r="F59" s="192">
        <v>191</v>
      </c>
      <c r="G59" s="192">
        <v>124</v>
      </c>
      <c r="H59" s="192">
        <v>140</v>
      </c>
      <c r="I59" s="192">
        <v>141</v>
      </c>
      <c r="J59" s="191">
        <v>81</v>
      </c>
      <c r="K59" s="193">
        <f t="shared" si="6"/>
        <v>1085</v>
      </c>
      <c r="L59" s="194">
        <f t="shared" si="7"/>
        <v>0.16461841905628888</v>
      </c>
      <c r="N59" s="14">
        <v>6591</v>
      </c>
    </row>
    <row r="60" spans="2:14" ht="20.100000000000001" customHeight="1">
      <c r="B60" s="213" t="s">
        <v>164</v>
      </c>
      <c r="C60" s="214"/>
      <c r="D60" s="191">
        <v>373</v>
      </c>
      <c r="E60" s="192">
        <v>200</v>
      </c>
      <c r="F60" s="192">
        <v>486</v>
      </c>
      <c r="G60" s="192">
        <v>247</v>
      </c>
      <c r="H60" s="192">
        <v>224</v>
      </c>
      <c r="I60" s="192">
        <v>284</v>
      </c>
      <c r="J60" s="191">
        <v>165</v>
      </c>
      <c r="K60" s="193">
        <f t="shared" si="6"/>
        <v>1979</v>
      </c>
      <c r="L60" s="194">
        <f t="shared" si="7"/>
        <v>0.20842548709847289</v>
      </c>
      <c r="N60" s="14">
        <v>9495</v>
      </c>
    </row>
    <row r="61" spans="2:14" ht="20.100000000000001" customHeight="1">
      <c r="B61" s="213" t="s">
        <v>165</v>
      </c>
      <c r="C61" s="214"/>
      <c r="D61" s="191">
        <v>123</v>
      </c>
      <c r="E61" s="192">
        <v>74</v>
      </c>
      <c r="F61" s="192">
        <v>156</v>
      </c>
      <c r="G61" s="192">
        <v>78</v>
      </c>
      <c r="H61" s="192">
        <v>80</v>
      </c>
      <c r="I61" s="192">
        <v>92</v>
      </c>
      <c r="J61" s="191">
        <v>46</v>
      </c>
      <c r="K61" s="193">
        <f t="shared" si="6"/>
        <v>649</v>
      </c>
      <c r="L61" s="194">
        <f t="shared" si="7"/>
        <v>0.21497184498178204</v>
      </c>
      <c r="N61" s="14">
        <v>3019</v>
      </c>
    </row>
    <row r="62" spans="2:14" ht="20.100000000000001" customHeight="1">
      <c r="B62" s="213" t="s">
        <v>166</v>
      </c>
      <c r="C62" s="214"/>
      <c r="D62" s="191">
        <v>264</v>
      </c>
      <c r="E62" s="192">
        <v>129</v>
      </c>
      <c r="F62" s="192">
        <v>285</v>
      </c>
      <c r="G62" s="192">
        <v>155</v>
      </c>
      <c r="H62" s="192">
        <v>117</v>
      </c>
      <c r="I62" s="192">
        <v>143</v>
      </c>
      <c r="J62" s="191">
        <v>97</v>
      </c>
      <c r="K62" s="193">
        <f t="shared" si="6"/>
        <v>1190</v>
      </c>
      <c r="L62" s="194">
        <f t="shared" si="7"/>
        <v>0.19883040935672514</v>
      </c>
      <c r="N62" s="14">
        <v>5985</v>
      </c>
    </row>
    <row r="63" spans="2:14" ht="20.100000000000001" customHeight="1">
      <c r="B63" s="213" t="s">
        <v>167</v>
      </c>
      <c r="C63" s="214"/>
      <c r="D63" s="191">
        <v>189</v>
      </c>
      <c r="E63" s="192">
        <v>153</v>
      </c>
      <c r="F63" s="192">
        <v>347</v>
      </c>
      <c r="G63" s="192">
        <v>200</v>
      </c>
      <c r="H63" s="192">
        <v>171</v>
      </c>
      <c r="I63" s="192">
        <v>174</v>
      </c>
      <c r="J63" s="191">
        <v>106</v>
      </c>
      <c r="K63" s="193">
        <f t="shared" si="6"/>
        <v>1340</v>
      </c>
      <c r="L63" s="194">
        <f t="shared" si="7"/>
        <v>0.14569968467978689</v>
      </c>
      <c r="N63" s="14">
        <v>9197</v>
      </c>
    </row>
    <row r="64" spans="2:14" ht="20.100000000000001" customHeight="1">
      <c r="B64" s="213" t="s">
        <v>168</v>
      </c>
      <c r="C64" s="214"/>
      <c r="D64" s="191">
        <v>15</v>
      </c>
      <c r="E64" s="192">
        <v>19</v>
      </c>
      <c r="F64" s="192">
        <v>28</v>
      </c>
      <c r="G64" s="192">
        <v>26</v>
      </c>
      <c r="H64" s="192">
        <v>26</v>
      </c>
      <c r="I64" s="192">
        <v>29</v>
      </c>
      <c r="J64" s="191">
        <v>27</v>
      </c>
      <c r="K64" s="193">
        <f t="shared" si="6"/>
        <v>170</v>
      </c>
      <c r="L64" s="194">
        <f t="shared" si="7"/>
        <v>0.19406392694063926</v>
      </c>
      <c r="N64" s="14">
        <v>876</v>
      </c>
    </row>
    <row r="65" spans="2:14" ht="20.100000000000001" customHeight="1">
      <c r="B65" s="213" t="s">
        <v>169</v>
      </c>
      <c r="C65" s="214"/>
      <c r="D65" s="191">
        <v>200</v>
      </c>
      <c r="E65" s="192">
        <v>163</v>
      </c>
      <c r="F65" s="192">
        <v>338</v>
      </c>
      <c r="G65" s="192">
        <v>204</v>
      </c>
      <c r="H65" s="192">
        <v>203</v>
      </c>
      <c r="I65" s="192">
        <v>287</v>
      </c>
      <c r="J65" s="191">
        <v>142</v>
      </c>
      <c r="K65" s="193">
        <f t="shared" si="6"/>
        <v>1537</v>
      </c>
      <c r="L65" s="194">
        <f t="shared" si="7"/>
        <v>0.15428628789399718</v>
      </c>
      <c r="N65" s="14">
        <v>9962</v>
      </c>
    </row>
    <row r="66" spans="2:14" ht="20.100000000000001" customHeight="1">
      <c r="B66" s="213" t="s">
        <v>170</v>
      </c>
      <c r="C66" s="214"/>
      <c r="D66" s="191">
        <v>138</v>
      </c>
      <c r="E66" s="192">
        <v>92</v>
      </c>
      <c r="F66" s="192">
        <v>142</v>
      </c>
      <c r="G66" s="192">
        <v>107</v>
      </c>
      <c r="H66" s="192">
        <v>81</v>
      </c>
      <c r="I66" s="192">
        <v>110</v>
      </c>
      <c r="J66" s="191">
        <v>66</v>
      </c>
      <c r="K66" s="193">
        <f t="shared" si="6"/>
        <v>736</v>
      </c>
      <c r="L66" s="194">
        <f t="shared" si="7"/>
        <v>0.16428571428571428</v>
      </c>
      <c r="N66" s="14">
        <v>4480</v>
      </c>
    </row>
    <row r="67" spans="2:14" ht="20.100000000000001" customHeight="1">
      <c r="B67" s="213" t="s">
        <v>171</v>
      </c>
      <c r="C67" s="214"/>
      <c r="D67" s="187">
        <v>544</v>
      </c>
      <c r="E67" s="188">
        <v>502</v>
      </c>
      <c r="F67" s="188">
        <v>1002</v>
      </c>
      <c r="G67" s="188">
        <v>547</v>
      </c>
      <c r="H67" s="188">
        <v>503</v>
      </c>
      <c r="I67" s="188">
        <v>600</v>
      </c>
      <c r="J67" s="187">
        <v>293</v>
      </c>
      <c r="K67" s="189">
        <f t="shared" si="6"/>
        <v>3991</v>
      </c>
      <c r="L67" s="195">
        <f t="shared" si="7"/>
        <v>0.18412918108419837</v>
      </c>
      <c r="N67" s="14">
        <v>21675</v>
      </c>
    </row>
    <row r="68" spans="2:14" ht="20.100000000000001" customHeight="1">
      <c r="B68" s="213" t="s">
        <v>172</v>
      </c>
      <c r="C68" s="214"/>
      <c r="D68" s="187">
        <v>85</v>
      </c>
      <c r="E68" s="188">
        <v>85</v>
      </c>
      <c r="F68" s="188">
        <v>183</v>
      </c>
      <c r="G68" s="188">
        <v>111</v>
      </c>
      <c r="H68" s="188">
        <v>87</v>
      </c>
      <c r="I68" s="188">
        <v>81</v>
      </c>
      <c r="J68" s="187">
        <v>51</v>
      </c>
      <c r="K68" s="189">
        <f t="shared" si="6"/>
        <v>683</v>
      </c>
      <c r="L68" s="195">
        <f t="shared" si="7"/>
        <v>0.16740196078431371</v>
      </c>
      <c r="N68" s="14">
        <v>4080</v>
      </c>
    </row>
    <row r="69" spans="2:14" ht="20.100000000000001" customHeight="1">
      <c r="B69" s="213" t="s">
        <v>173</v>
      </c>
      <c r="C69" s="214"/>
      <c r="D69" s="187">
        <v>114</v>
      </c>
      <c r="E69" s="188">
        <v>105</v>
      </c>
      <c r="F69" s="188">
        <v>244</v>
      </c>
      <c r="G69" s="188">
        <v>125</v>
      </c>
      <c r="H69" s="188">
        <v>112</v>
      </c>
      <c r="I69" s="188">
        <v>129</v>
      </c>
      <c r="J69" s="187">
        <v>60</v>
      </c>
      <c r="K69" s="189">
        <f t="shared" si="6"/>
        <v>889</v>
      </c>
      <c r="L69" s="195">
        <f t="shared" si="7"/>
        <v>0.15509420795533846</v>
      </c>
      <c r="N69" s="14">
        <v>5732</v>
      </c>
    </row>
    <row r="70" spans="2:14" ht="20.100000000000001" customHeight="1">
      <c r="B70" s="213" t="s">
        <v>174</v>
      </c>
      <c r="C70" s="214"/>
      <c r="D70" s="187">
        <v>815</v>
      </c>
      <c r="E70" s="188">
        <v>503</v>
      </c>
      <c r="F70" s="188">
        <v>731</v>
      </c>
      <c r="G70" s="188">
        <v>433</v>
      </c>
      <c r="H70" s="188">
        <v>390</v>
      </c>
      <c r="I70" s="188">
        <v>468</v>
      </c>
      <c r="J70" s="187">
        <v>238</v>
      </c>
      <c r="K70" s="189">
        <f t="shared" si="6"/>
        <v>3578</v>
      </c>
      <c r="L70" s="195">
        <f t="shared" si="7"/>
        <v>0.22891874600127959</v>
      </c>
      <c r="N70" s="14">
        <v>15630</v>
      </c>
    </row>
    <row r="71" spans="2:14" ht="20.100000000000001" customHeight="1">
      <c r="B71" s="213" t="s">
        <v>175</v>
      </c>
      <c r="C71" s="214"/>
      <c r="D71" s="187">
        <v>112</v>
      </c>
      <c r="E71" s="188">
        <v>124</v>
      </c>
      <c r="F71" s="188">
        <v>200</v>
      </c>
      <c r="G71" s="188">
        <v>142</v>
      </c>
      <c r="H71" s="188">
        <v>135</v>
      </c>
      <c r="I71" s="188">
        <v>134</v>
      </c>
      <c r="J71" s="187">
        <v>79</v>
      </c>
      <c r="K71" s="189">
        <f t="shared" si="6"/>
        <v>926</v>
      </c>
      <c r="L71" s="195">
        <f t="shared" si="7"/>
        <v>0.20030283365779797</v>
      </c>
      <c r="N71" s="14">
        <v>4623</v>
      </c>
    </row>
    <row r="72" spans="2:14" ht="20.100000000000001" customHeight="1">
      <c r="B72" s="213" t="s">
        <v>176</v>
      </c>
      <c r="C72" s="214"/>
      <c r="D72" s="187">
        <v>201</v>
      </c>
      <c r="E72" s="188">
        <v>114</v>
      </c>
      <c r="F72" s="188">
        <v>218</v>
      </c>
      <c r="G72" s="188">
        <v>108</v>
      </c>
      <c r="H72" s="188">
        <v>91</v>
      </c>
      <c r="I72" s="188">
        <v>127</v>
      </c>
      <c r="J72" s="187">
        <v>62</v>
      </c>
      <c r="K72" s="189">
        <f t="shared" si="6"/>
        <v>921</v>
      </c>
      <c r="L72" s="195">
        <f t="shared" si="7"/>
        <v>0.21216309606081549</v>
      </c>
      <c r="N72" s="14">
        <v>4341</v>
      </c>
    </row>
    <row r="73" spans="2:14" ht="20.100000000000001" customHeight="1">
      <c r="B73" s="213" t="s">
        <v>177</v>
      </c>
      <c r="C73" s="214"/>
      <c r="D73" s="187">
        <v>169</v>
      </c>
      <c r="E73" s="188">
        <v>89</v>
      </c>
      <c r="F73" s="188">
        <v>166</v>
      </c>
      <c r="G73" s="188">
        <v>103</v>
      </c>
      <c r="H73" s="188">
        <v>94</v>
      </c>
      <c r="I73" s="188">
        <v>147</v>
      </c>
      <c r="J73" s="187">
        <v>62</v>
      </c>
      <c r="K73" s="189">
        <f t="shared" si="6"/>
        <v>830</v>
      </c>
      <c r="L73" s="195">
        <f t="shared" si="7"/>
        <v>0.21119592875318066</v>
      </c>
      <c r="N73" s="14">
        <v>3930</v>
      </c>
    </row>
    <row r="74" spans="2:14" ht="20.100000000000001" customHeight="1">
      <c r="B74" s="213" t="s">
        <v>178</v>
      </c>
      <c r="C74" s="214"/>
      <c r="D74" s="187">
        <v>153</v>
      </c>
      <c r="E74" s="188">
        <v>113</v>
      </c>
      <c r="F74" s="188">
        <v>177</v>
      </c>
      <c r="G74" s="188">
        <v>87</v>
      </c>
      <c r="H74" s="188">
        <v>70</v>
      </c>
      <c r="I74" s="188">
        <v>96</v>
      </c>
      <c r="J74" s="187">
        <v>50</v>
      </c>
      <c r="K74" s="189">
        <f t="shared" si="6"/>
        <v>746</v>
      </c>
      <c r="L74" s="196">
        <f t="shared" si="7"/>
        <v>0.23160509158646383</v>
      </c>
      <c r="N74" s="14">
        <v>3221</v>
      </c>
    </row>
    <row r="75" spans="2:14" ht="20.100000000000001" customHeight="1">
      <c r="B75" s="213" t="s">
        <v>179</v>
      </c>
      <c r="C75" s="214"/>
      <c r="D75" s="187">
        <v>312</v>
      </c>
      <c r="E75" s="188">
        <v>206</v>
      </c>
      <c r="F75" s="188">
        <v>309</v>
      </c>
      <c r="G75" s="188">
        <v>204</v>
      </c>
      <c r="H75" s="188">
        <v>194</v>
      </c>
      <c r="I75" s="188">
        <v>214</v>
      </c>
      <c r="J75" s="187">
        <v>97</v>
      </c>
      <c r="K75" s="189">
        <f t="shared" si="6"/>
        <v>1536</v>
      </c>
      <c r="L75" s="197">
        <f t="shared" si="7"/>
        <v>0.25536159600997504</v>
      </c>
      <c r="N75" s="14">
        <v>6015</v>
      </c>
    </row>
    <row r="76" spans="2:14" ht="20.100000000000001" customHeight="1">
      <c r="B76" s="213" t="s">
        <v>180</v>
      </c>
      <c r="C76" s="214"/>
      <c r="D76" s="187">
        <v>89</v>
      </c>
      <c r="E76" s="188">
        <v>69</v>
      </c>
      <c r="F76" s="188">
        <v>95</v>
      </c>
      <c r="G76" s="188">
        <v>68</v>
      </c>
      <c r="H76" s="188">
        <v>48</v>
      </c>
      <c r="I76" s="188">
        <v>76</v>
      </c>
      <c r="J76" s="187">
        <v>28</v>
      </c>
      <c r="K76" s="189">
        <f t="shared" si="6"/>
        <v>473</v>
      </c>
      <c r="L76" s="195">
        <f t="shared" si="7"/>
        <v>0.24231557377049182</v>
      </c>
      <c r="N76" s="14">
        <v>1952</v>
      </c>
    </row>
    <row r="77" spans="2:14" ht="20.100000000000001" customHeight="1">
      <c r="B77" s="213" t="s">
        <v>181</v>
      </c>
      <c r="C77" s="214"/>
      <c r="D77" s="187">
        <v>311</v>
      </c>
      <c r="E77" s="188">
        <v>181</v>
      </c>
      <c r="F77" s="188">
        <v>381</v>
      </c>
      <c r="G77" s="188">
        <v>242</v>
      </c>
      <c r="H77" s="188">
        <v>187</v>
      </c>
      <c r="I77" s="188">
        <v>215</v>
      </c>
      <c r="J77" s="187">
        <v>116</v>
      </c>
      <c r="K77" s="189">
        <f t="shared" si="6"/>
        <v>1633</v>
      </c>
      <c r="L77" s="195">
        <f t="shared" si="7"/>
        <v>0.21043814432989691</v>
      </c>
      <c r="N77" s="14">
        <v>7760</v>
      </c>
    </row>
    <row r="78" spans="2:14" ht="20.100000000000001" customHeight="1">
      <c r="B78" s="213" t="s">
        <v>182</v>
      </c>
      <c r="C78" s="214"/>
      <c r="D78" s="187">
        <v>50</v>
      </c>
      <c r="E78" s="188">
        <v>35</v>
      </c>
      <c r="F78" s="188">
        <v>65</v>
      </c>
      <c r="G78" s="188">
        <v>23</v>
      </c>
      <c r="H78" s="188">
        <v>19</v>
      </c>
      <c r="I78" s="188">
        <v>42</v>
      </c>
      <c r="J78" s="187">
        <v>25</v>
      </c>
      <c r="K78" s="189">
        <f t="shared" si="6"/>
        <v>259</v>
      </c>
      <c r="L78" s="195">
        <f t="shared" si="7"/>
        <v>0.21404958677685951</v>
      </c>
      <c r="N78" s="14">
        <v>1210</v>
      </c>
    </row>
    <row r="79" spans="2:14" ht="20.100000000000001" customHeight="1">
      <c r="B79" s="213" t="s">
        <v>183</v>
      </c>
      <c r="C79" s="214"/>
      <c r="D79" s="187">
        <v>200</v>
      </c>
      <c r="E79" s="188">
        <v>151</v>
      </c>
      <c r="F79" s="188">
        <v>386</v>
      </c>
      <c r="G79" s="188">
        <v>219</v>
      </c>
      <c r="H79" s="188">
        <v>186</v>
      </c>
      <c r="I79" s="188">
        <v>257</v>
      </c>
      <c r="J79" s="187">
        <v>142</v>
      </c>
      <c r="K79" s="189">
        <f t="shared" si="6"/>
        <v>1541</v>
      </c>
      <c r="L79" s="195">
        <f t="shared" si="7"/>
        <v>0.17190986166889782</v>
      </c>
      <c r="N79" s="14">
        <v>8964</v>
      </c>
    </row>
    <row r="80" spans="2:14" ht="20.100000000000001" customHeight="1">
      <c r="B80" s="213" t="s">
        <v>184</v>
      </c>
      <c r="C80" s="214"/>
      <c r="D80" s="45">
        <v>50</v>
      </c>
      <c r="E80" s="46">
        <v>40</v>
      </c>
      <c r="F80" s="46">
        <v>75</v>
      </c>
      <c r="G80" s="46">
        <v>49</v>
      </c>
      <c r="H80" s="46">
        <v>33</v>
      </c>
      <c r="I80" s="46">
        <v>68</v>
      </c>
      <c r="J80" s="45">
        <v>39</v>
      </c>
      <c r="K80" s="47">
        <f t="shared" si="6"/>
        <v>354</v>
      </c>
      <c r="L80" s="195">
        <f t="shared" si="7"/>
        <v>0.17060240963855422</v>
      </c>
      <c r="N80" s="14">
        <v>2075</v>
      </c>
    </row>
    <row r="81" spans="2:14" ht="20.100000000000001" customHeight="1">
      <c r="B81" s="213" t="s">
        <v>185</v>
      </c>
      <c r="C81" s="214"/>
      <c r="D81" s="45">
        <v>42</v>
      </c>
      <c r="E81" s="46">
        <v>53</v>
      </c>
      <c r="F81" s="46">
        <v>128</v>
      </c>
      <c r="G81" s="46">
        <v>63</v>
      </c>
      <c r="H81" s="46">
        <v>40</v>
      </c>
      <c r="I81" s="46">
        <v>88</v>
      </c>
      <c r="J81" s="45">
        <v>35</v>
      </c>
      <c r="K81" s="47">
        <f t="shared" si="6"/>
        <v>449</v>
      </c>
      <c r="L81" s="195">
        <f t="shared" si="7"/>
        <v>0.16537753222836096</v>
      </c>
      <c r="N81" s="14">
        <v>2715</v>
      </c>
    </row>
    <row r="82" spans="2:14" ht="20.100000000000001" customHeight="1">
      <c r="B82" s="213" t="s">
        <v>186</v>
      </c>
      <c r="C82" s="214"/>
      <c r="D82" s="40">
        <v>218</v>
      </c>
      <c r="E82" s="39">
        <v>154</v>
      </c>
      <c r="F82" s="39">
        <v>270</v>
      </c>
      <c r="G82" s="39">
        <v>162</v>
      </c>
      <c r="H82" s="39">
        <v>124</v>
      </c>
      <c r="I82" s="39">
        <v>167</v>
      </c>
      <c r="J82" s="40">
        <v>113</v>
      </c>
      <c r="K82" s="190">
        <f t="shared" si="6"/>
        <v>1208</v>
      </c>
      <c r="L82" s="197">
        <f t="shared" si="7"/>
        <v>0.1840902163974398</v>
      </c>
      <c r="N82" s="14">
        <v>6562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7"/>
      <c r="C3" s="217"/>
      <c r="D3" s="217" t="s">
        <v>121</v>
      </c>
      <c r="E3" s="217"/>
      <c r="F3" s="217" t="s">
        <v>122</v>
      </c>
      <c r="G3" s="217"/>
      <c r="H3" s="217" t="s">
        <v>123</v>
      </c>
      <c r="I3" s="217"/>
      <c r="J3" s="217" t="s">
        <v>124</v>
      </c>
      <c r="K3" s="217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9"/>
      <c r="C4" s="219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8" t="s">
        <v>113</v>
      </c>
      <c r="C5" s="218"/>
      <c r="D5" s="150">
        <v>6235</v>
      </c>
      <c r="E5" s="149">
        <v>347604.3</v>
      </c>
      <c r="F5" s="151">
        <v>1785</v>
      </c>
      <c r="G5" s="152">
        <v>35116.30000000001</v>
      </c>
      <c r="H5" s="150">
        <v>549</v>
      </c>
      <c r="I5" s="149">
        <v>111807.60000000002</v>
      </c>
      <c r="J5" s="151">
        <v>1118</v>
      </c>
      <c r="K5" s="152">
        <v>357485.26999999996</v>
      </c>
      <c r="M5" s="162">
        <f>Q5+Q7</f>
        <v>42543</v>
      </c>
      <c r="N5" s="121" t="s">
        <v>107</v>
      </c>
      <c r="O5" s="122"/>
      <c r="P5" s="134"/>
      <c r="Q5" s="123">
        <v>34037</v>
      </c>
      <c r="R5" s="124">
        <v>2071931.389999999</v>
      </c>
      <c r="S5" s="124">
        <f>R5/Q5*100</f>
        <v>6087.2914475423777</v>
      </c>
    </row>
    <row r="6" spans="1:19" ht="20.100000000000001" customHeight="1">
      <c r="B6" s="215" t="s">
        <v>114</v>
      </c>
      <c r="C6" s="215"/>
      <c r="D6" s="153">
        <v>4887</v>
      </c>
      <c r="E6" s="154">
        <v>304490.50999999995</v>
      </c>
      <c r="F6" s="155">
        <v>1557</v>
      </c>
      <c r="G6" s="156">
        <v>30553.48</v>
      </c>
      <c r="H6" s="153">
        <v>416</v>
      </c>
      <c r="I6" s="154">
        <v>89080.789999999979</v>
      </c>
      <c r="J6" s="155">
        <v>870</v>
      </c>
      <c r="K6" s="156">
        <v>257378.42</v>
      </c>
      <c r="M6" s="58"/>
      <c r="N6" s="125"/>
      <c r="O6" s="94" t="s">
        <v>104</v>
      </c>
      <c r="P6" s="107"/>
      <c r="Q6" s="98">
        <f>Q5/Q$13</f>
        <v>0.63788676699338442</v>
      </c>
      <c r="R6" s="99">
        <f>R5/R$13</f>
        <v>0.40310524705506384</v>
      </c>
      <c r="S6" s="100" t="s">
        <v>106</v>
      </c>
    </row>
    <row r="7" spans="1:19" ht="20.100000000000001" customHeight="1">
      <c r="B7" s="215" t="s">
        <v>115</v>
      </c>
      <c r="C7" s="215"/>
      <c r="D7" s="153">
        <v>3045</v>
      </c>
      <c r="E7" s="154">
        <v>187228.21000000005</v>
      </c>
      <c r="F7" s="155">
        <v>927</v>
      </c>
      <c r="G7" s="156">
        <v>16610.909999999996</v>
      </c>
      <c r="H7" s="153">
        <v>509</v>
      </c>
      <c r="I7" s="154">
        <v>110884.36</v>
      </c>
      <c r="J7" s="155">
        <v>639</v>
      </c>
      <c r="K7" s="156">
        <v>196527.43</v>
      </c>
      <c r="M7" s="58"/>
      <c r="N7" s="126" t="s">
        <v>108</v>
      </c>
      <c r="O7" s="127"/>
      <c r="P7" s="135"/>
      <c r="Q7" s="128">
        <v>8506</v>
      </c>
      <c r="R7" s="129">
        <v>160952.65999999997</v>
      </c>
      <c r="S7" s="129">
        <f>R7/Q7*100</f>
        <v>1892.2250176346104</v>
      </c>
    </row>
    <row r="8" spans="1:19" ht="20.100000000000001" customHeight="1">
      <c r="B8" s="215" t="s">
        <v>116</v>
      </c>
      <c r="C8" s="215"/>
      <c r="D8" s="153">
        <v>1276</v>
      </c>
      <c r="E8" s="154">
        <v>76810.819999999978</v>
      </c>
      <c r="F8" s="155">
        <v>278</v>
      </c>
      <c r="G8" s="156">
        <v>5256.2300000000005</v>
      </c>
      <c r="H8" s="153">
        <v>64</v>
      </c>
      <c r="I8" s="154">
        <v>13311.719999999998</v>
      </c>
      <c r="J8" s="155">
        <v>329</v>
      </c>
      <c r="K8" s="156">
        <v>100265.78</v>
      </c>
      <c r="L8" s="89"/>
      <c r="M8" s="88"/>
      <c r="N8" s="130"/>
      <c r="O8" s="94" t="s">
        <v>104</v>
      </c>
      <c r="P8" s="107"/>
      <c r="Q8" s="98">
        <f>Q7/Q$13</f>
        <v>0.15941078356041155</v>
      </c>
      <c r="R8" s="99">
        <f>R7/R$13</f>
        <v>3.1314194131432951E-2</v>
      </c>
      <c r="S8" s="100" t="s">
        <v>105</v>
      </c>
    </row>
    <row r="9" spans="1:19" ht="20.100000000000001" customHeight="1">
      <c r="B9" s="215" t="s">
        <v>117</v>
      </c>
      <c r="C9" s="215"/>
      <c r="D9" s="153">
        <v>1816</v>
      </c>
      <c r="E9" s="154">
        <v>121626.12999999998</v>
      </c>
      <c r="F9" s="155">
        <v>433</v>
      </c>
      <c r="G9" s="156">
        <v>9284.2000000000007</v>
      </c>
      <c r="H9" s="153">
        <v>324</v>
      </c>
      <c r="I9" s="154">
        <v>66922.260000000009</v>
      </c>
      <c r="J9" s="155">
        <v>390</v>
      </c>
      <c r="K9" s="156">
        <v>118995.31999999998</v>
      </c>
      <c r="L9" s="89"/>
      <c r="M9" s="88"/>
      <c r="N9" s="126" t="s">
        <v>109</v>
      </c>
      <c r="O9" s="127"/>
      <c r="P9" s="135"/>
      <c r="Q9" s="128">
        <v>4026</v>
      </c>
      <c r="R9" s="129">
        <v>868719.18999999983</v>
      </c>
      <c r="S9" s="129">
        <f>R9/Q9*100</f>
        <v>21577.724540486834</v>
      </c>
    </row>
    <row r="10" spans="1:19" ht="20.100000000000001" customHeight="1">
      <c r="B10" s="215" t="s">
        <v>118</v>
      </c>
      <c r="C10" s="215"/>
      <c r="D10" s="153">
        <v>4444</v>
      </c>
      <c r="E10" s="154">
        <v>289307.19000000006</v>
      </c>
      <c r="F10" s="155">
        <v>751</v>
      </c>
      <c r="G10" s="156">
        <v>14854.699999999999</v>
      </c>
      <c r="H10" s="153">
        <v>557</v>
      </c>
      <c r="I10" s="154">
        <v>129301.66</v>
      </c>
      <c r="J10" s="155">
        <v>973</v>
      </c>
      <c r="K10" s="156">
        <v>299646.68</v>
      </c>
      <c r="L10" s="89"/>
      <c r="M10" s="88"/>
      <c r="N10" s="95"/>
      <c r="O10" s="94" t="s">
        <v>104</v>
      </c>
      <c r="P10" s="107"/>
      <c r="Q10" s="98">
        <f>Q9/Q$13</f>
        <v>7.5451189115238293E-2</v>
      </c>
      <c r="R10" s="99">
        <f>R9/R$13</f>
        <v>0.16901392845176455</v>
      </c>
      <c r="S10" s="100" t="s">
        <v>105</v>
      </c>
    </row>
    <row r="11" spans="1:19" ht="20.100000000000001" customHeight="1">
      <c r="B11" s="215" t="s">
        <v>119</v>
      </c>
      <c r="C11" s="215"/>
      <c r="D11" s="153">
        <v>9415</v>
      </c>
      <c r="E11" s="154">
        <v>559516.39</v>
      </c>
      <c r="F11" s="155">
        <v>2053</v>
      </c>
      <c r="G11" s="156">
        <v>35476.019999999997</v>
      </c>
      <c r="H11" s="153">
        <v>1303</v>
      </c>
      <c r="I11" s="154">
        <v>286058.7</v>
      </c>
      <c r="J11" s="155">
        <v>1707</v>
      </c>
      <c r="K11" s="156">
        <v>479228.05000000005</v>
      </c>
      <c r="L11" s="89"/>
      <c r="M11" s="88"/>
      <c r="N11" s="126" t="s">
        <v>110</v>
      </c>
      <c r="O11" s="127"/>
      <c r="P11" s="135"/>
      <c r="Q11" s="101">
        <v>6790</v>
      </c>
      <c r="R11" s="102">
        <v>2038323.3800000006</v>
      </c>
      <c r="S11" s="102">
        <f>R11/Q11*100</f>
        <v>30019.490132547871</v>
      </c>
    </row>
    <row r="12" spans="1:19" ht="20.100000000000001" customHeight="1" thickBot="1">
      <c r="B12" s="216" t="s">
        <v>120</v>
      </c>
      <c r="C12" s="216"/>
      <c r="D12" s="157">
        <v>2919</v>
      </c>
      <c r="E12" s="158">
        <v>185347.83999999997</v>
      </c>
      <c r="F12" s="159">
        <v>722</v>
      </c>
      <c r="G12" s="160">
        <v>13800.82</v>
      </c>
      <c r="H12" s="157">
        <v>304</v>
      </c>
      <c r="I12" s="158">
        <v>61352.1</v>
      </c>
      <c r="J12" s="159">
        <v>764</v>
      </c>
      <c r="K12" s="160">
        <v>228796.42999999996</v>
      </c>
      <c r="L12" s="89"/>
      <c r="M12" s="88"/>
      <c r="N12" s="125"/>
      <c r="O12" s="84" t="s">
        <v>104</v>
      </c>
      <c r="P12" s="108"/>
      <c r="Q12" s="103">
        <f>Q11/Q$13</f>
        <v>0.12725126033096573</v>
      </c>
      <c r="R12" s="104">
        <f>R11/R$13</f>
        <v>0.39656663036173867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34037</v>
      </c>
      <c r="E13" s="149">
        <v>2071931.389999999</v>
      </c>
      <c r="F13" s="151">
        <v>8506</v>
      </c>
      <c r="G13" s="152">
        <v>160952.65999999997</v>
      </c>
      <c r="H13" s="150">
        <v>4026</v>
      </c>
      <c r="I13" s="149">
        <v>868719.18999999983</v>
      </c>
      <c r="J13" s="151">
        <v>6790</v>
      </c>
      <c r="K13" s="152">
        <v>2038323.3800000006</v>
      </c>
      <c r="M13" s="58"/>
      <c r="N13" s="131" t="s">
        <v>111</v>
      </c>
      <c r="O13" s="132"/>
      <c r="P13" s="133"/>
      <c r="Q13" s="96">
        <f>Q5+Q7+Q9+Q11</f>
        <v>53359</v>
      </c>
      <c r="R13" s="97">
        <f>R5+R7+R9+R11</f>
        <v>5139926.6199999992</v>
      </c>
      <c r="S13" s="97">
        <f>R13/Q13*100</f>
        <v>9632.7266627935296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0.64364612367089913</v>
      </c>
      <c r="O16" s="58">
        <f>F5/(D5+F5+H5+J5)</f>
        <v>0.18426757510065037</v>
      </c>
      <c r="P16" s="58">
        <f>H5/(D5+F5+H5+J5)</f>
        <v>5.6673892846082381E-2</v>
      </c>
      <c r="Q16" s="58">
        <f>J5/(D5+F5+H5+J5)</f>
        <v>0.11541240838236812</v>
      </c>
    </row>
    <row r="17" spans="13:17" ht="20.100000000000001" customHeight="1">
      <c r="M17" s="14" t="s">
        <v>133</v>
      </c>
      <c r="N17" s="58">
        <f t="shared" ref="N17:N23" si="0">D6/(D6+F6+H6+J6)</f>
        <v>0.63221216041397155</v>
      </c>
      <c r="O17" s="58">
        <f t="shared" ref="O17:O23" si="1">F6/(D6+F6+H6+J6)</f>
        <v>0.20142302716688229</v>
      </c>
      <c r="P17" s="58">
        <f t="shared" ref="P17:P23" si="2">H6/(D6+F6+H6+J6)</f>
        <v>5.3816300129366106E-2</v>
      </c>
      <c r="Q17" s="58">
        <f t="shared" ref="Q17:Q23" si="3">J6/(D6+F6+H6+J6)</f>
        <v>0.11254851228978008</v>
      </c>
    </row>
    <row r="18" spans="13:17" ht="20.100000000000001" customHeight="1">
      <c r="M18" s="14" t="s">
        <v>134</v>
      </c>
      <c r="N18" s="58">
        <f t="shared" si="0"/>
        <v>0.5947265625</v>
      </c>
      <c r="O18" s="58">
        <f t="shared" si="1"/>
        <v>0.18105468750000001</v>
      </c>
      <c r="P18" s="58">
        <f t="shared" si="2"/>
        <v>9.9414062499999997E-2</v>
      </c>
      <c r="Q18" s="58">
        <f t="shared" si="3"/>
        <v>0.1248046875</v>
      </c>
    </row>
    <row r="19" spans="13:17" ht="20.100000000000001" customHeight="1">
      <c r="M19" s="14" t="s">
        <v>135</v>
      </c>
      <c r="N19" s="58">
        <f t="shared" si="0"/>
        <v>0.65536723163841804</v>
      </c>
      <c r="O19" s="58">
        <f t="shared" si="1"/>
        <v>0.14278376990241398</v>
      </c>
      <c r="P19" s="58">
        <f t="shared" si="2"/>
        <v>3.2871083718541347E-2</v>
      </c>
      <c r="Q19" s="58">
        <f t="shared" si="3"/>
        <v>0.16897791474062659</v>
      </c>
    </row>
    <row r="20" spans="13:17" ht="20.100000000000001" customHeight="1">
      <c r="M20" s="14" t="s">
        <v>136</v>
      </c>
      <c r="N20" s="58">
        <f t="shared" si="0"/>
        <v>0.61289233884576444</v>
      </c>
      <c r="O20" s="58">
        <f t="shared" si="1"/>
        <v>0.1461356733040837</v>
      </c>
      <c r="P20" s="58">
        <f t="shared" si="2"/>
        <v>0.10934863314208572</v>
      </c>
      <c r="Q20" s="58">
        <f t="shared" si="3"/>
        <v>0.13162335470806616</v>
      </c>
    </row>
    <row r="21" spans="13:17" ht="20.100000000000001" customHeight="1">
      <c r="M21" s="14" t="s">
        <v>137</v>
      </c>
      <c r="N21" s="58">
        <f t="shared" si="0"/>
        <v>0.66081784386617104</v>
      </c>
      <c r="O21" s="58">
        <f t="shared" si="1"/>
        <v>0.1116728624535316</v>
      </c>
      <c r="P21" s="58">
        <f t="shared" si="2"/>
        <v>8.2825278810408923E-2</v>
      </c>
      <c r="Q21" s="58">
        <f t="shared" si="3"/>
        <v>0.14468401486988847</v>
      </c>
    </row>
    <row r="22" spans="13:17" ht="20.100000000000001" customHeight="1">
      <c r="M22" s="14" t="s">
        <v>138</v>
      </c>
      <c r="N22" s="58">
        <f t="shared" si="0"/>
        <v>0.65029700234839061</v>
      </c>
      <c r="O22" s="58">
        <f t="shared" si="1"/>
        <v>0.14180135377814615</v>
      </c>
      <c r="P22" s="58">
        <f t="shared" si="2"/>
        <v>8.9998618593728416E-2</v>
      </c>
      <c r="Q22" s="58">
        <f t="shared" si="3"/>
        <v>0.11790302527973477</v>
      </c>
    </row>
    <row r="23" spans="13:17" ht="20.100000000000001" customHeight="1">
      <c r="M23" s="14" t="s">
        <v>139</v>
      </c>
      <c r="N23" s="58">
        <f t="shared" si="0"/>
        <v>0.61987683159906559</v>
      </c>
      <c r="O23" s="58">
        <f t="shared" si="1"/>
        <v>0.15332342323210874</v>
      </c>
      <c r="P23" s="58">
        <f t="shared" si="2"/>
        <v>6.4557230834572099E-2</v>
      </c>
      <c r="Q23" s="58">
        <f t="shared" si="3"/>
        <v>0.16224251433425355</v>
      </c>
    </row>
    <row r="24" spans="13:17" ht="20.100000000000001" customHeight="1">
      <c r="M24" s="14" t="s">
        <v>140</v>
      </c>
      <c r="N24" s="58">
        <f t="shared" ref="N24" si="4">D13/(D13+F13+H13+J13)</f>
        <v>0.63788676699338442</v>
      </c>
      <c r="O24" s="58">
        <f t="shared" ref="O24" si="5">F13/(D13+F13+H13+J13)</f>
        <v>0.15941078356041155</v>
      </c>
      <c r="P24" s="58">
        <f t="shared" ref="P24" si="6">H13/(D13+F13+H13+J13)</f>
        <v>7.5451189115238293E-2</v>
      </c>
      <c r="Q24" s="58">
        <f t="shared" ref="Q24" si="7">J13/(D13+F13+H13+J13)</f>
        <v>0.12725126033096573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0.40797981750218104</v>
      </c>
      <c r="O29" s="58">
        <f>G5/(E5+G5+I5+K5)</f>
        <v>4.1215662940164564E-2</v>
      </c>
      <c r="P29" s="58">
        <f>I5/(E5+G5+I5+K5)</f>
        <v>0.13122750277645262</v>
      </c>
      <c r="Q29" s="58">
        <f>K5/(E5+G5+I5+K5)</f>
        <v>0.41957701678120179</v>
      </c>
    </row>
    <row r="30" spans="13:17" ht="20.100000000000001" customHeight="1">
      <c r="M30" s="14" t="s">
        <v>133</v>
      </c>
      <c r="N30" s="58">
        <f t="shared" ref="N30:N37" si="8">E6/(E6+G6+I6+K6)</f>
        <v>0.44679248754811418</v>
      </c>
      <c r="O30" s="58">
        <f t="shared" ref="O30:O37" si="9">G6/(E6+G6+I6+K6)</f>
        <v>4.4832482077853779E-2</v>
      </c>
      <c r="P30" s="58">
        <f t="shared" ref="P30:P37" si="10">I6/(E6+G6+I6+K6)</f>
        <v>0.13071221088910512</v>
      </c>
      <c r="Q30" s="58">
        <f t="shared" ref="Q30:Q37" si="11">K6/(E6+G6+I6+K6)</f>
        <v>0.37766281948492691</v>
      </c>
    </row>
    <row r="31" spans="13:17" ht="20.100000000000001" customHeight="1">
      <c r="M31" s="14" t="s">
        <v>134</v>
      </c>
      <c r="N31" s="58">
        <f t="shared" si="8"/>
        <v>0.36621589583087499</v>
      </c>
      <c r="O31" s="58">
        <f t="shared" si="9"/>
        <v>3.2490719674220229E-2</v>
      </c>
      <c r="P31" s="58">
        <f t="shared" si="10"/>
        <v>0.21688833766574614</v>
      </c>
      <c r="Q31" s="58">
        <f t="shared" si="11"/>
        <v>0.38440504682915866</v>
      </c>
    </row>
    <row r="32" spans="13:17" ht="20.100000000000001" customHeight="1">
      <c r="M32" s="14" t="s">
        <v>135</v>
      </c>
      <c r="N32" s="58">
        <f t="shared" si="8"/>
        <v>0.39260393402218452</v>
      </c>
      <c r="O32" s="58">
        <f t="shared" si="9"/>
        <v>2.6866222442690078E-2</v>
      </c>
      <c r="P32" s="58">
        <f t="shared" si="10"/>
        <v>6.8040331304909843E-2</v>
      </c>
      <c r="Q32" s="58">
        <f t="shared" si="11"/>
        <v>0.51248951223021544</v>
      </c>
    </row>
    <row r="33" spans="13:17" ht="20.100000000000001" customHeight="1">
      <c r="M33" s="14" t="s">
        <v>136</v>
      </c>
      <c r="N33" s="58">
        <f t="shared" si="8"/>
        <v>0.38388704454730649</v>
      </c>
      <c r="O33" s="58">
        <f t="shared" si="9"/>
        <v>2.9303605228466152E-2</v>
      </c>
      <c r="P33" s="58">
        <f t="shared" si="10"/>
        <v>0.21122589862742847</v>
      </c>
      <c r="Q33" s="58">
        <f t="shared" si="11"/>
        <v>0.37558345159679907</v>
      </c>
    </row>
    <row r="34" spans="13:17" ht="20.100000000000001" customHeight="1">
      <c r="M34" s="14" t="s">
        <v>137</v>
      </c>
      <c r="N34" s="58">
        <f t="shared" si="8"/>
        <v>0.394629863506338</v>
      </c>
      <c r="O34" s="58">
        <f t="shared" si="9"/>
        <v>2.0262573610519662E-2</v>
      </c>
      <c r="P34" s="58">
        <f t="shared" si="10"/>
        <v>0.17637410406890652</v>
      </c>
      <c r="Q34" s="58">
        <f t="shared" si="11"/>
        <v>0.40873345881423589</v>
      </c>
    </row>
    <row r="35" spans="13:17" ht="20.100000000000001" customHeight="1">
      <c r="M35" s="14" t="s">
        <v>138</v>
      </c>
      <c r="N35" s="58">
        <f t="shared" si="8"/>
        <v>0.41132467985468507</v>
      </c>
      <c r="O35" s="58">
        <f t="shared" si="9"/>
        <v>2.6079955529128295E-2</v>
      </c>
      <c r="P35" s="58">
        <f t="shared" si="10"/>
        <v>0.21029411345241808</v>
      </c>
      <c r="Q35" s="58">
        <f t="shared" si="11"/>
        <v>0.35230125116376848</v>
      </c>
    </row>
    <row r="36" spans="13:17" ht="20.100000000000001" customHeight="1">
      <c r="M36" s="14" t="s">
        <v>139</v>
      </c>
      <c r="N36" s="58">
        <f t="shared" si="8"/>
        <v>0.37880421916994861</v>
      </c>
      <c r="O36" s="58">
        <f t="shared" si="9"/>
        <v>2.8205393944731219E-2</v>
      </c>
      <c r="P36" s="58">
        <f t="shared" si="10"/>
        <v>0.12538821242770679</v>
      </c>
      <c r="Q36" s="58">
        <f t="shared" si="11"/>
        <v>0.46760217445761337</v>
      </c>
    </row>
    <row r="37" spans="13:17" ht="20.100000000000001" customHeight="1">
      <c r="M37" s="14" t="s">
        <v>140</v>
      </c>
      <c r="N37" s="58">
        <f t="shared" si="8"/>
        <v>0.40310524705506384</v>
      </c>
      <c r="O37" s="58">
        <f t="shared" si="9"/>
        <v>3.1314194131432951E-2</v>
      </c>
      <c r="P37" s="58">
        <f t="shared" si="10"/>
        <v>0.16901392845176455</v>
      </c>
      <c r="Q37" s="58">
        <f t="shared" si="11"/>
        <v>0.39656663036173867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33"/>
      <c r="D3" s="234"/>
      <c r="E3" s="237" t="s">
        <v>51</v>
      </c>
      <c r="F3" s="224" t="s">
        <v>99</v>
      </c>
      <c r="G3" s="237" t="s">
        <v>56</v>
      </c>
      <c r="H3" s="224" t="s">
        <v>99</v>
      </c>
    </row>
    <row r="4" spans="1:14" s="14" customFormat="1" ht="20.100000000000001" customHeight="1" thickBot="1">
      <c r="B4" s="202"/>
      <c r="C4" s="235"/>
      <c r="D4" s="236"/>
      <c r="E4" s="238"/>
      <c r="F4" s="225"/>
      <c r="G4" s="238"/>
      <c r="H4" s="225"/>
      <c r="N4" s="24"/>
    </row>
    <row r="5" spans="1:14" s="14" customFormat="1" ht="20.100000000000001" customHeight="1" thickTop="1">
      <c r="B5" s="226" t="s">
        <v>68</v>
      </c>
      <c r="C5" s="229" t="s">
        <v>3</v>
      </c>
      <c r="D5" s="230"/>
      <c r="E5" s="163">
        <v>5063</v>
      </c>
      <c r="F5" s="164">
        <f t="shared" ref="F5:F16" si="0">E5/SUM(E$5:E$16)</f>
        <v>0.14874988982577783</v>
      </c>
      <c r="G5" s="165">
        <v>299218.28000000003</v>
      </c>
      <c r="H5" s="166">
        <f t="shared" ref="H5:H16" si="1">G5/SUM(G$5:G$16)</f>
        <v>0.14441514880471018</v>
      </c>
      <c r="N5" s="24"/>
    </row>
    <row r="6" spans="1:14" s="14" customFormat="1" ht="20.100000000000001" customHeight="1">
      <c r="B6" s="227"/>
      <c r="C6" s="231" t="s">
        <v>8</v>
      </c>
      <c r="D6" s="232"/>
      <c r="E6" s="167">
        <v>249</v>
      </c>
      <c r="F6" s="168">
        <f t="shared" si="0"/>
        <v>7.3155683520874345E-3</v>
      </c>
      <c r="G6" s="169">
        <v>18131.180000000004</v>
      </c>
      <c r="H6" s="170">
        <f t="shared" si="1"/>
        <v>8.750859264697949E-3</v>
      </c>
      <c r="N6" s="24"/>
    </row>
    <row r="7" spans="1:14" s="14" customFormat="1" ht="20.100000000000001" customHeight="1">
      <c r="B7" s="227"/>
      <c r="C7" s="231" t="s">
        <v>9</v>
      </c>
      <c r="D7" s="232"/>
      <c r="E7" s="167">
        <v>2257</v>
      </c>
      <c r="F7" s="168">
        <f t="shared" si="0"/>
        <v>6.6310191850045538E-2</v>
      </c>
      <c r="G7" s="169">
        <v>109785.07000000004</v>
      </c>
      <c r="H7" s="170">
        <f t="shared" si="1"/>
        <v>5.298682694314507E-2</v>
      </c>
      <c r="N7" s="24"/>
    </row>
    <row r="8" spans="1:14" s="14" customFormat="1" ht="20.100000000000001" customHeight="1">
      <c r="B8" s="227"/>
      <c r="C8" s="231" t="s">
        <v>10</v>
      </c>
      <c r="D8" s="232"/>
      <c r="E8" s="167">
        <v>436</v>
      </c>
      <c r="F8" s="168">
        <f t="shared" si="0"/>
        <v>1.2809589564297676E-2</v>
      </c>
      <c r="G8" s="169">
        <v>20052.89</v>
      </c>
      <c r="H8" s="170">
        <f t="shared" si="1"/>
        <v>9.6783561930590747E-3</v>
      </c>
      <c r="N8" s="24"/>
    </row>
    <row r="9" spans="1:14" s="14" customFormat="1" ht="20.100000000000001" customHeight="1">
      <c r="B9" s="227"/>
      <c r="C9" s="220" t="s">
        <v>70</v>
      </c>
      <c r="D9" s="221"/>
      <c r="E9" s="167">
        <v>4294</v>
      </c>
      <c r="F9" s="168">
        <f t="shared" si="0"/>
        <v>0.12615682933278491</v>
      </c>
      <c r="G9" s="169">
        <v>56727.600000000006</v>
      </c>
      <c r="H9" s="170">
        <f t="shared" si="1"/>
        <v>2.7379091930259329E-2</v>
      </c>
      <c r="N9" s="24"/>
    </row>
    <row r="10" spans="1:14" s="14" customFormat="1" ht="20.100000000000001" customHeight="1">
      <c r="B10" s="227"/>
      <c r="C10" s="231" t="s">
        <v>54</v>
      </c>
      <c r="D10" s="232"/>
      <c r="E10" s="167">
        <v>6733</v>
      </c>
      <c r="F10" s="168">
        <f t="shared" si="0"/>
        <v>0.19781414343214737</v>
      </c>
      <c r="G10" s="169">
        <v>765974.98</v>
      </c>
      <c r="H10" s="170">
        <f t="shared" si="1"/>
        <v>0.36969128596483103</v>
      </c>
      <c r="N10" s="24"/>
    </row>
    <row r="11" spans="1:14" s="14" customFormat="1" ht="20.100000000000001" customHeight="1">
      <c r="B11" s="227"/>
      <c r="C11" s="231" t="s">
        <v>55</v>
      </c>
      <c r="D11" s="232"/>
      <c r="E11" s="167">
        <v>3280</v>
      </c>
      <c r="F11" s="168">
        <f t="shared" si="0"/>
        <v>9.6365719658019211E-2</v>
      </c>
      <c r="G11" s="169">
        <v>294919.95000000013</v>
      </c>
      <c r="H11" s="170">
        <f t="shared" si="1"/>
        <v>0.14234059651946296</v>
      </c>
      <c r="N11" s="24"/>
    </row>
    <row r="12" spans="1:14" s="14" customFormat="1" ht="20.100000000000001" customHeight="1">
      <c r="B12" s="227"/>
      <c r="C12" s="220" t="s">
        <v>152</v>
      </c>
      <c r="D12" s="221"/>
      <c r="E12" s="167">
        <v>1149</v>
      </c>
      <c r="F12" s="168">
        <f t="shared" si="0"/>
        <v>3.3757381672885389E-2</v>
      </c>
      <c r="G12" s="169">
        <v>137790.06999999998</v>
      </c>
      <c r="H12" s="170">
        <f t="shared" si="1"/>
        <v>6.6503201150883651E-2</v>
      </c>
      <c r="N12" s="24"/>
    </row>
    <row r="13" spans="1:14" s="14" customFormat="1" ht="20.100000000000001" customHeight="1">
      <c r="B13" s="227"/>
      <c r="C13" s="220" t="s">
        <v>150</v>
      </c>
      <c r="D13" s="221"/>
      <c r="E13" s="167">
        <v>212</v>
      </c>
      <c r="F13" s="168">
        <f t="shared" si="0"/>
        <v>6.2285160266768516E-3</v>
      </c>
      <c r="G13" s="169">
        <v>17146.34</v>
      </c>
      <c r="H13" s="170">
        <f t="shared" si="1"/>
        <v>8.2755346449961339E-3</v>
      </c>
      <c r="N13" s="24"/>
    </row>
    <row r="14" spans="1:14" s="14" customFormat="1" ht="20.100000000000001" customHeight="1">
      <c r="B14" s="227"/>
      <c r="C14" s="220" t="s">
        <v>151</v>
      </c>
      <c r="D14" s="221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7"/>
      <c r="C15" s="220" t="s">
        <v>72</v>
      </c>
      <c r="D15" s="221"/>
      <c r="E15" s="167">
        <v>9292</v>
      </c>
      <c r="F15" s="168">
        <f t="shared" si="0"/>
        <v>0.27299703264094954</v>
      </c>
      <c r="G15" s="169">
        <v>123911.51000000001</v>
      </c>
      <c r="H15" s="170">
        <f t="shared" si="1"/>
        <v>5.980483263009978E-2</v>
      </c>
      <c r="N15" s="24"/>
    </row>
    <row r="16" spans="1:14" s="14" customFormat="1" ht="20.100000000000001" customHeight="1">
      <c r="B16" s="228"/>
      <c r="C16" s="222" t="s">
        <v>71</v>
      </c>
      <c r="D16" s="223"/>
      <c r="E16" s="171">
        <v>1072</v>
      </c>
      <c r="F16" s="172">
        <f t="shared" si="0"/>
        <v>3.1495137644328229E-2</v>
      </c>
      <c r="G16" s="173">
        <v>228273.51999999996</v>
      </c>
      <c r="H16" s="174">
        <f t="shared" si="1"/>
        <v>0.11017426595385474</v>
      </c>
      <c r="N16" s="24"/>
    </row>
    <row r="17" spans="2:8" s="14" customFormat="1" ht="20.100000000000001" hidden="1" customHeight="1">
      <c r="B17" s="239" t="s">
        <v>69</v>
      </c>
      <c r="C17" s="240" t="s">
        <v>83</v>
      </c>
      <c r="D17" s="241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7"/>
      <c r="C18" s="220" t="s">
        <v>84</v>
      </c>
      <c r="D18" s="221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27"/>
      <c r="C19" s="220" t="s">
        <v>85</v>
      </c>
      <c r="D19" s="221"/>
      <c r="E19" s="167">
        <v>657</v>
      </c>
      <c r="F19" s="168">
        <f t="shared" si="2"/>
        <v>7.7239595579590883E-2</v>
      </c>
      <c r="G19" s="169">
        <v>21193.659999999993</v>
      </c>
      <c r="H19" s="170">
        <f t="shared" si="3"/>
        <v>0.13167635750785353</v>
      </c>
    </row>
    <row r="20" spans="2:8" s="14" customFormat="1" ht="20.100000000000001" customHeight="1">
      <c r="B20" s="227"/>
      <c r="C20" s="220" t="s">
        <v>86</v>
      </c>
      <c r="D20" s="221"/>
      <c r="E20" s="167">
        <v>151</v>
      </c>
      <c r="F20" s="168">
        <f t="shared" si="2"/>
        <v>1.775217493533976E-2</v>
      </c>
      <c r="G20" s="169">
        <v>5994.51</v>
      </c>
      <c r="H20" s="170">
        <f t="shared" si="3"/>
        <v>3.7243932470578625E-2</v>
      </c>
    </row>
    <row r="21" spans="2:8" s="14" customFormat="1" ht="20.100000000000001" customHeight="1">
      <c r="B21" s="227"/>
      <c r="C21" s="220" t="s">
        <v>87</v>
      </c>
      <c r="D21" s="221"/>
      <c r="E21" s="167">
        <v>446</v>
      </c>
      <c r="F21" s="168">
        <f t="shared" si="2"/>
        <v>5.2433576299082997E-2</v>
      </c>
      <c r="G21" s="169">
        <v>5414.74</v>
      </c>
      <c r="H21" s="170">
        <f t="shared" si="3"/>
        <v>3.3641817413890523E-2</v>
      </c>
    </row>
    <row r="22" spans="2:8" s="14" customFormat="1" ht="20.100000000000001" hidden="1" customHeight="1">
      <c r="B22" s="227"/>
      <c r="C22" s="220" t="s">
        <v>88</v>
      </c>
      <c r="D22" s="221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7"/>
      <c r="C23" s="220" t="s">
        <v>89</v>
      </c>
      <c r="D23" s="221"/>
      <c r="E23" s="167">
        <v>2245</v>
      </c>
      <c r="F23" s="168">
        <f t="shared" si="2"/>
        <v>0.26393134258170703</v>
      </c>
      <c r="G23" s="169">
        <v>78347.920000000013</v>
      </c>
      <c r="H23" s="170">
        <f t="shared" si="3"/>
        <v>0.48677617381408933</v>
      </c>
    </row>
    <row r="24" spans="2:8" s="14" customFormat="1" ht="20.100000000000001" customHeight="1">
      <c r="B24" s="227"/>
      <c r="C24" s="220" t="s">
        <v>90</v>
      </c>
      <c r="D24" s="221"/>
      <c r="E24" s="167">
        <v>63</v>
      </c>
      <c r="F24" s="168">
        <f t="shared" si="2"/>
        <v>7.406536562426522E-3</v>
      </c>
      <c r="G24" s="169">
        <v>2481.7500000000005</v>
      </c>
      <c r="H24" s="170">
        <f t="shared" si="3"/>
        <v>1.5419130072159112E-2</v>
      </c>
    </row>
    <row r="25" spans="2:8" s="14" customFormat="1" ht="20.100000000000001" customHeight="1">
      <c r="B25" s="227"/>
      <c r="C25" s="220" t="s">
        <v>145</v>
      </c>
      <c r="D25" s="221"/>
      <c r="E25" s="167">
        <v>12</v>
      </c>
      <c r="F25" s="168">
        <f t="shared" si="2"/>
        <v>1.4107688690336232E-3</v>
      </c>
      <c r="G25" s="169">
        <v>491.14000000000004</v>
      </c>
      <c r="H25" s="170">
        <f t="shared" si="3"/>
        <v>3.051456248066979E-3</v>
      </c>
    </row>
    <row r="26" spans="2:8" s="14" customFormat="1" ht="20.100000000000001" customHeight="1">
      <c r="B26" s="227"/>
      <c r="C26" s="220" t="s">
        <v>146</v>
      </c>
      <c r="D26" s="221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7"/>
      <c r="C27" s="220" t="s">
        <v>92</v>
      </c>
      <c r="D27" s="221"/>
      <c r="E27" s="167">
        <v>4695</v>
      </c>
      <c r="F27" s="168">
        <f t="shared" si="2"/>
        <v>0.55196332000940518</v>
      </c>
      <c r="G27" s="169">
        <v>27312.389999999996</v>
      </c>
      <c r="H27" s="170">
        <f t="shared" si="3"/>
        <v>0.16969206970546494</v>
      </c>
    </row>
    <row r="28" spans="2:8" s="14" customFormat="1" ht="20.100000000000001" customHeight="1">
      <c r="B28" s="228"/>
      <c r="C28" s="220" t="s">
        <v>91</v>
      </c>
      <c r="D28" s="221"/>
      <c r="E28" s="171">
        <v>237</v>
      </c>
      <c r="F28" s="172">
        <f t="shared" si="2"/>
        <v>2.7862685163414062E-2</v>
      </c>
      <c r="G28" s="173">
        <v>19716.550000000003</v>
      </c>
      <c r="H28" s="174">
        <f t="shared" si="3"/>
        <v>0.12249906276789713</v>
      </c>
    </row>
    <row r="29" spans="2:8" s="14" customFormat="1" ht="20.100000000000001" customHeight="1">
      <c r="B29" s="251" t="s">
        <v>82</v>
      </c>
      <c r="C29" s="240" t="s">
        <v>73</v>
      </c>
      <c r="D29" s="241"/>
      <c r="E29" s="175">
        <v>160</v>
      </c>
      <c r="F29" s="176">
        <f t="shared" ref="F29:F40" si="4">E29/SUM(E$29:E$40)</f>
        <v>3.9741679085941381E-2</v>
      </c>
      <c r="G29" s="177">
        <v>26989.889999999996</v>
      </c>
      <c r="H29" s="178">
        <f t="shared" ref="H29:H40" si="5">G29/SUM(G$29:G$40)</f>
        <v>3.106860112069125E-2</v>
      </c>
    </row>
    <row r="30" spans="2:8" s="14" customFormat="1" ht="20.100000000000001" customHeight="1">
      <c r="B30" s="252"/>
      <c r="C30" s="220" t="s">
        <v>74</v>
      </c>
      <c r="D30" s="221"/>
      <c r="E30" s="167">
        <v>6</v>
      </c>
      <c r="F30" s="168">
        <f t="shared" si="4"/>
        <v>1.4903129657228018E-3</v>
      </c>
      <c r="G30" s="169">
        <v>1202.98</v>
      </c>
      <c r="H30" s="170">
        <f t="shared" si="5"/>
        <v>1.3847742905276443E-3</v>
      </c>
    </row>
    <row r="31" spans="2:8" s="14" customFormat="1" ht="20.100000000000001" customHeight="1">
      <c r="B31" s="252"/>
      <c r="C31" s="220" t="s">
        <v>75</v>
      </c>
      <c r="D31" s="221"/>
      <c r="E31" s="167">
        <v>146</v>
      </c>
      <c r="F31" s="168">
        <f t="shared" si="4"/>
        <v>3.6264282165921508E-2</v>
      </c>
      <c r="G31" s="169">
        <v>20334.490000000005</v>
      </c>
      <c r="H31" s="170">
        <f t="shared" si="5"/>
        <v>2.340743733311567E-2</v>
      </c>
    </row>
    <row r="32" spans="2:8" s="14" customFormat="1" ht="20.100000000000001" customHeight="1">
      <c r="B32" s="252"/>
      <c r="C32" s="220" t="s">
        <v>76</v>
      </c>
      <c r="D32" s="221"/>
      <c r="E32" s="167">
        <v>7</v>
      </c>
      <c r="F32" s="168">
        <f t="shared" si="4"/>
        <v>1.7386984600099354E-3</v>
      </c>
      <c r="G32" s="169">
        <v>376.25</v>
      </c>
      <c r="H32" s="170">
        <f t="shared" si="5"/>
        <v>4.3310888527741623E-4</v>
      </c>
    </row>
    <row r="33" spans="2:8" s="14" customFormat="1" ht="20.100000000000001" customHeight="1">
      <c r="B33" s="252"/>
      <c r="C33" s="220" t="s">
        <v>77</v>
      </c>
      <c r="D33" s="221"/>
      <c r="E33" s="167">
        <v>596</v>
      </c>
      <c r="F33" s="168">
        <f t="shared" si="4"/>
        <v>0.14803775459513163</v>
      </c>
      <c r="G33" s="169">
        <v>132618.79</v>
      </c>
      <c r="H33" s="170">
        <f t="shared" si="5"/>
        <v>0.15266013635545453</v>
      </c>
    </row>
    <row r="34" spans="2:8" s="14" customFormat="1" ht="20.100000000000001" customHeight="1">
      <c r="B34" s="252"/>
      <c r="C34" s="220" t="s">
        <v>78</v>
      </c>
      <c r="D34" s="221"/>
      <c r="E34" s="167">
        <v>79</v>
      </c>
      <c r="F34" s="168">
        <f t="shared" si="4"/>
        <v>1.9622454048683558E-2</v>
      </c>
      <c r="G34" s="169">
        <v>5454.7300000000005</v>
      </c>
      <c r="H34" s="170">
        <f t="shared" si="5"/>
        <v>6.2790485841575571E-3</v>
      </c>
    </row>
    <row r="35" spans="2:8" s="14" customFormat="1" ht="20.100000000000001" customHeight="1">
      <c r="B35" s="252"/>
      <c r="C35" s="220" t="s">
        <v>79</v>
      </c>
      <c r="D35" s="221"/>
      <c r="E35" s="167">
        <v>1865</v>
      </c>
      <c r="F35" s="168">
        <f t="shared" si="4"/>
        <v>0.46323894684550421</v>
      </c>
      <c r="G35" s="169">
        <v>521894.83000000007</v>
      </c>
      <c r="H35" s="170">
        <f t="shared" si="5"/>
        <v>0.60076355628796463</v>
      </c>
    </row>
    <row r="36" spans="2:8" s="14" customFormat="1" ht="20.100000000000001" customHeight="1">
      <c r="B36" s="252"/>
      <c r="C36" s="220" t="s">
        <v>80</v>
      </c>
      <c r="D36" s="221"/>
      <c r="E36" s="167">
        <v>26</v>
      </c>
      <c r="F36" s="168">
        <f t="shared" si="4"/>
        <v>6.4580228514654744E-3</v>
      </c>
      <c r="G36" s="169">
        <v>6447.24</v>
      </c>
      <c r="H36" s="170">
        <f t="shared" si="5"/>
        <v>7.4215466565208483E-3</v>
      </c>
    </row>
    <row r="37" spans="2:8" s="14" customFormat="1" ht="20.100000000000001" customHeight="1">
      <c r="B37" s="252"/>
      <c r="C37" s="220" t="s">
        <v>81</v>
      </c>
      <c r="D37" s="221"/>
      <c r="E37" s="167">
        <v>24</v>
      </c>
      <c r="F37" s="168">
        <f t="shared" si="4"/>
        <v>5.9612518628912071E-3</v>
      </c>
      <c r="G37" s="169">
        <v>5272.5300000000007</v>
      </c>
      <c r="H37" s="170">
        <f t="shared" si="5"/>
        <v>6.0693145272870059E-3</v>
      </c>
    </row>
    <row r="38" spans="2:8" s="14" customFormat="1" ht="20.100000000000001" customHeight="1">
      <c r="B38" s="252"/>
      <c r="C38" s="220" t="s">
        <v>147</v>
      </c>
      <c r="D38" s="221"/>
      <c r="E38" s="167">
        <v>62</v>
      </c>
      <c r="F38" s="168">
        <f t="shared" si="4"/>
        <v>1.5399900645802286E-2</v>
      </c>
      <c r="G38" s="169">
        <v>17559.64</v>
      </c>
      <c r="H38" s="170">
        <f t="shared" si="5"/>
        <v>2.0213252109694962E-2</v>
      </c>
    </row>
    <row r="39" spans="2:8" s="14" customFormat="1" ht="20.100000000000001" customHeight="1">
      <c r="B39" s="252"/>
      <c r="C39" s="245" t="s">
        <v>93</v>
      </c>
      <c r="D39" s="246"/>
      <c r="E39" s="167">
        <v>56</v>
      </c>
      <c r="F39" s="168">
        <f t="shared" si="4"/>
        <v>1.3909587680079483E-2</v>
      </c>
      <c r="G39" s="169">
        <v>15243.460000000001</v>
      </c>
      <c r="H39" s="184">
        <f t="shared" si="5"/>
        <v>1.7547051078726603E-2</v>
      </c>
    </row>
    <row r="40" spans="2:8" s="14" customFormat="1" ht="20.100000000000001" customHeight="1">
      <c r="B40" s="182"/>
      <c r="C40" s="222" t="s">
        <v>148</v>
      </c>
      <c r="D40" s="223"/>
      <c r="E40" s="167">
        <v>999</v>
      </c>
      <c r="F40" s="185">
        <f t="shared" si="4"/>
        <v>0.24813710879284651</v>
      </c>
      <c r="G40" s="169">
        <v>115324.36</v>
      </c>
      <c r="H40" s="172">
        <f t="shared" si="5"/>
        <v>0.13275217277058193</v>
      </c>
    </row>
    <row r="41" spans="2:8" s="14" customFormat="1" ht="20.100000000000001" customHeight="1">
      <c r="B41" s="247" t="s">
        <v>94</v>
      </c>
      <c r="C41" s="240" t="s">
        <v>95</v>
      </c>
      <c r="D41" s="241"/>
      <c r="E41" s="175">
        <v>3696</v>
      </c>
      <c r="F41" s="176">
        <f>E41/SUM(E$41:E$44)</f>
        <v>0.54432989690721645</v>
      </c>
      <c r="G41" s="177">
        <v>1045064.25</v>
      </c>
      <c r="H41" s="178">
        <f>G41/SUM(G$41:G$44)</f>
        <v>0.51270777750682528</v>
      </c>
    </row>
    <row r="42" spans="2:8" s="14" customFormat="1" ht="20.100000000000001" customHeight="1">
      <c r="B42" s="248"/>
      <c r="C42" s="220" t="s">
        <v>96</v>
      </c>
      <c r="D42" s="221"/>
      <c r="E42" s="167">
        <v>2672</v>
      </c>
      <c r="F42" s="168">
        <f t="shared" ref="F42:F44" si="6">E42/SUM(E$41:E$44)</f>
        <v>0.39351988217967598</v>
      </c>
      <c r="G42" s="169">
        <v>832242.21999999962</v>
      </c>
      <c r="H42" s="170">
        <f t="shared" ref="H42:H44" si="7">G42/SUM(G$41:G$44)</f>
        <v>0.40829744100761861</v>
      </c>
    </row>
    <row r="43" spans="2:8" s="14" customFormat="1" ht="20.100000000000001" customHeight="1">
      <c r="B43" s="249"/>
      <c r="C43" s="220" t="s">
        <v>149</v>
      </c>
      <c r="D43" s="221"/>
      <c r="E43" s="183">
        <v>355</v>
      </c>
      <c r="F43" s="168">
        <f t="shared" si="6"/>
        <v>5.228276877761414E-2</v>
      </c>
      <c r="G43" s="169">
        <v>138917.01999999993</v>
      </c>
      <c r="H43" s="170">
        <f t="shared" si="7"/>
        <v>6.8152591175203989E-2</v>
      </c>
    </row>
    <row r="44" spans="2:8" s="14" customFormat="1" ht="20.100000000000001" customHeight="1">
      <c r="B44" s="250"/>
      <c r="C44" s="222" t="s">
        <v>97</v>
      </c>
      <c r="D44" s="223"/>
      <c r="E44" s="171">
        <v>67</v>
      </c>
      <c r="F44" s="172">
        <f t="shared" si="6"/>
        <v>9.8674521354933722E-3</v>
      </c>
      <c r="G44" s="173">
        <v>22099.890000000003</v>
      </c>
      <c r="H44" s="174">
        <f t="shared" si="7"/>
        <v>1.0842190310352034E-2</v>
      </c>
    </row>
    <row r="45" spans="2:8" s="14" customFormat="1" ht="20.100000000000001" customHeight="1">
      <c r="B45" s="242" t="s">
        <v>112</v>
      </c>
      <c r="C45" s="243"/>
      <c r="D45" s="244"/>
      <c r="E45" s="144">
        <f>SUM(E5:E44)</f>
        <v>53359</v>
      </c>
      <c r="F45" s="179">
        <f>E45/E$45</f>
        <v>1</v>
      </c>
      <c r="G45" s="180">
        <f>SUM(G5:G44)</f>
        <v>5139926.6199999992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>
      <selection activeCell="R6" sqref="R6"/>
    </sheetView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5" t="s">
        <v>57</v>
      </c>
      <c r="C3" s="256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3204</v>
      </c>
      <c r="E4" s="67">
        <v>58988.61</v>
      </c>
      <c r="F4" s="67">
        <f>E4*1000/D4</f>
        <v>18410.926966292136</v>
      </c>
      <c r="G4" s="67">
        <v>50320</v>
      </c>
      <c r="H4" s="63">
        <f>F4/G4</f>
        <v>0.36587692699308694</v>
      </c>
      <c r="K4" s="14">
        <f>D4*G4</f>
        <v>161225280</v>
      </c>
      <c r="L4" s="14" t="s">
        <v>26</v>
      </c>
      <c r="M4" s="24">
        <f>G4-F4</f>
        <v>31909.073033707864</v>
      </c>
    </row>
    <row r="5" spans="1:13" s="14" customFormat="1" ht="20.100000000000001" customHeight="1">
      <c r="B5" s="253" t="s">
        <v>27</v>
      </c>
      <c r="C5" s="254"/>
      <c r="D5" s="64">
        <v>3424</v>
      </c>
      <c r="E5" s="68">
        <v>101932.69999999997</v>
      </c>
      <c r="F5" s="68">
        <f t="shared" ref="F5:F13" si="0">E5*1000/D5</f>
        <v>29770.06425233644</v>
      </c>
      <c r="G5" s="68">
        <v>105310</v>
      </c>
      <c r="H5" s="65">
        <f t="shared" ref="H5:H10" si="1">F5/G5</f>
        <v>0.28268981343021976</v>
      </c>
      <c r="K5" s="14">
        <f t="shared" ref="K5:K10" si="2">D5*G5</f>
        <v>360581440</v>
      </c>
      <c r="L5" s="14" t="s">
        <v>27</v>
      </c>
      <c r="M5" s="24">
        <f t="shared" ref="M5:M10" si="3">G5-F5</f>
        <v>75539.935747663563</v>
      </c>
    </row>
    <row r="6" spans="1:13" s="14" customFormat="1" ht="20.100000000000001" customHeight="1">
      <c r="B6" s="253" t="s">
        <v>28</v>
      </c>
      <c r="C6" s="254"/>
      <c r="D6" s="64">
        <v>6385</v>
      </c>
      <c r="E6" s="68">
        <v>590620.48999999987</v>
      </c>
      <c r="F6" s="68">
        <f t="shared" si="0"/>
        <v>92501.251370399361</v>
      </c>
      <c r="G6" s="68">
        <v>167650</v>
      </c>
      <c r="H6" s="65">
        <f t="shared" si="1"/>
        <v>0.55175217041693625</v>
      </c>
      <c r="K6" s="14">
        <f t="shared" si="2"/>
        <v>1070445250</v>
      </c>
      <c r="L6" s="14" t="s">
        <v>28</v>
      </c>
      <c r="M6" s="24">
        <f t="shared" si="3"/>
        <v>75148.748629600639</v>
      </c>
    </row>
    <row r="7" spans="1:13" s="14" customFormat="1" ht="20.100000000000001" customHeight="1">
      <c r="B7" s="253" t="s">
        <v>29</v>
      </c>
      <c r="C7" s="254"/>
      <c r="D7" s="64">
        <v>3772</v>
      </c>
      <c r="E7" s="68">
        <v>441167.6399999999</v>
      </c>
      <c r="F7" s="68">
        <f t="shared" si="0"/>
        <v>116958.5471898197</v>
      </c>
      <c r="G7" s="68">
        <v>197050</v>
      </c>
      <c r="H7" s="65">
        <f t="shared" si="1"/>
        <v>0.59354756249591323</v>
      </c>
      <c r="K7" s="14">
        <f t="shared" si="2"/>
        <v>743272600</v>
      </c>
      <c r="L7" s="14" t="s">
        <v>29</v>
      </c>
      <c r="M7" s="24">
        <f t="shared" si="3"/>
        <v>80091.452810180301</v>
      </c>
    </row>
    <row r="8" spans="1:13" s="14" customFormat="1" ht="20.100000000000001" customHeight="1">
      <c r="B8" s="253" t="s">
        <v>30</v>
      </c>
      <c r="C8" s="254"/>
      <c r="D8" s="64">
        <v>2539</v>
      </c>
      <c r="E8" s="68">
        <v>397964.95</v>
      </c>
      <c r="F8" s="68">
        <f t="shared" si="0"/>
        <v>156740.82315872391</v>
      </c>
      <c r="G8" s="68">
        <v>270480</v>
      </c>
      <c r="H8" s="65">
        <f t="shared" si="1"/>
        <v>0.57949136039161464</v>
      </c>
      <c r="K8" s="14">
        <f t="shared" si="2"/>
        <v>686748720</v>
      </c>
      <c r="L8" s="14" t="s">
        <v>30</v>
      </c>
      <c r="M8" s="24">
        <f t="shared" si="3"/>
        <v>113739.17684127609</v>
      </c>
    </row>
    <row r="9" spans="1:13" s="14" customFormat="1" ht="20.100000000000001" customHeight="1">
      <c r="B9" s="253" t="s">
        <v>31</v>
      </c>
      <c r="C9" s="254"/>
      <c r="D9" s="64">
        <v>2328</v>
      </c>
      <c r="E9" s="68">
        <v>436186.76000000007</v>
      </c>
      <c r="F9" s="68">
        <f t="shared" si="0"/>
        <v>187365.44673539521</v>
      </c>
      <c r="G9" s="68">
        <v>309380</v>
      </c>
      <c r="H9" s="65">
        <f t="shared" si="1"/>
        <v>0.60561589868574317</v>
      </c>
      <c r="K9" s="14">
        <f t="shared" si="2"/>
        <v>720236640</v>
      </c>
      <c r="L9" s="14" t="s">
        <v>31</v>
      </c>
      <c r="M9" s="24">
        <f t="shared" si="3"/>
        <v>122014.55326460479</v>
      </c>
    </row>
    <row r="10" spans="1:13" s="14" customFormat="1" ht="20.100000000000001" customHeight="1">
      <c r="B10" s="259" t="s">
        <v>32</v>
      </c>
      <c r="C10" s="260"/>
      <c r="D10" s="72">
        <v>984</v>
      </c>
      <c r="E10" s="73">
        <v>206022.9</v>
      </c>
      <c r="F10" s="73">
        <f t="shared" si="0"/>
        <v>209372.86585365853</v>
      </c>
      <c r="G10" s="73">
        <v>362170</v>
      </c>
      <c r="H10" s="75">
        <f t="shared" si="1"/>
        <v>0.57810659594571201</v>
      </c>
      <c r="K10" s="14">
        <f t="shared" si="2"/>
        <v>356375280</v>
      </c>
      <c r="L10" s="14" t="s">
        <v>32</v>
      </c>
      <c r="M10" s="24">
        <f t="shared" si="3"/>
        <v>152797.13414634147</v>
      </c>
    </row>
    <row r="11" spans="1:13" s="14" customFormat="1" ht="20.100000000000001" customHeight="1">
      <c r="B11" s="257" t="s">
        <v>64</v>
      </c>
      <c r="C11" s="258"/>
      <c r="D11" s="62">
        <f>SUM(D4:D5)</f>
        <v>6628</v>
      </c>
      <c r="E11" s="67">
        <f>SUM(E4:E5)</f>
        <v>160921.30999999997</v>
      </c>
      <c r="F11" s="67">
        <f t="shared" si="0"/>
        <v>24279.01478575739</v>
      </c>
      <c r="G11" s="82"/>
      <c r="H11" s="63">
        <f>SUM(E4:E5)*1000/SUM(K4:K5)</f>
        <v>0.30839255960521161</v>
      </c>
    </row>
    <row r="12" spans="1:13" s="14" customFormat="1" ht="20.100000000000001" customHeight="1">
      <c r="B12" s="259" t="s">
        <v>58</v>
      </c>
      <c r="C12" s="260"/>
      <c r="D12" s="66">
        <f>SUM(D6:D10)</f>
        <v>16008</v>
      </c>
      <c r="E12" s="78">
        <f>SUM(E6:E10)</f>
        <v>2071962.7399999998</v>
      </c>
      <c r="F12" s="69">
        <f t="shared" si="0"/>
        <v>129432.95477261368</v>
      </c>
      <c r="G12" s="83"/>
      <c r="H12" s="70">
        <f>SUM(E6:E10)*1000/SUM(K6:K10)</f>
        <v>0.57923323343122946</v>
      </c>
    </row>
    <row r="13" spans="1:13" s="14" customFormat="1" ht="20.100000000000001" customHeight="1">
      <c r="B13" s="255" t="s">
        <v>65</v>
      </c>
      <c r="C13" s="256"/>
      <c r="D13" s="71">
        <f>SUM(D11:D12)</f>
        <v>22636</v>
      </c>
      <c r="E13" s="79">
        <f>SUM(E11:E12)</f>
        <v>2232884.0499999998</v>
      </c>
      <c r="F13" s="74">
        <f t="shared" si="0"/>
        <v>98643.048683512985</v>
      </c>
      <c r="G13" s="77"/>
      <c r="H13" s="76">
        <f>SUM(E4:E10)*1000/SUM(K4:K10)</f>
        <v>0.54475398446203371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06月状況（表紙）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'06月状況（表紙）'!Print_Area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2023-08-09T00:51:39Z</dcterms:modified>
</cp:coreProperties>
</file>