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.201\070-本部-計画係-共有フォルダ\⑩R5年度\（05）統計関係\202308\"/>
    </mc:Choice>
  </mc:AlternateContent>
  <xr:revisionPtr revIDLastSave="0" documentId="13_ncr:1_{00B6AA97-941E-460D-A99C-59A91F623C10}" xr6:coauthVersionLast="36" xr6:coauthVersionMax="36" xr10:uidLastSave="{00000000-0000-0000-0000-000000000000}"/>
  <bookViews>
    <workbookView xWindow="-912" yWindow="5136" windowWidth="15480" windowHeight="6480" xr2:uid="{00000000-000D-0000-FFFF-FFFF00000000}"/>
  </bookViews>
  <sheets>
    <sheet name="08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'08月状況（表紙）'!$A$1:$L$46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91029" concurrentManualCount="2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<sst xmlns="http://schemas.openxmlformats.org/spreadsheetml/2006/main" count="263" uniqueCount="190">
  <si>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</si>
  <si>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</si>
  <si>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</si>
  <si>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</si>
  <si>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</si>
  <si>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</si>
  <si>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</si>
  <si>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</si>
  <si>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</si>
  <si>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</si>
  <si>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</si>
  <si>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</si>
  <si>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</si>
  <si>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</si>
  <si>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</si>
  <si>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</si>
  <si>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</si>
  <si>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</si>
  <si>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</si>
  <si>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</si>
  <si>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</si>
  <si>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</si>
  <si>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</si>
  <si>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</si>
  <si>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</si>
  <si>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</si>
  <si>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</si>
  <si>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</si>
  <si>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</si>
  <si>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</si>
  <si>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</si>
  <si>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</si>
  <si>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</si>
  <si>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</si>
  <si>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</si>
  <si>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</si>
  <si>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</si>
  <si>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</si>
  <si>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</si>
  <si>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</si>
  <si>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</si>
  <si>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</si>
  <si>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</si>
  <si>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</si>
  <si>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</si>
  <si>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</si>
  <si>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</si>
  <si>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</si>
  <si>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</si>
  <si>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</si>
  <si>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</si>
  <si>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</si>
  <si>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</si>
  <si>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</si>
  <si>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</si>
  <si>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</si>
  <si>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</si>
  <si>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</si>
  <si>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</si>
  <si>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</si>
  <si>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</si>
  <si>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</si>
  <si>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</si>
  <si>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</si>
  <si>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</si>
  <si>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</si>
  <si>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</si>
  <si>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</si>
  <si>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</si>
  <si>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</si>
  <si>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</si>
  <si>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</si>
  <si>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</si>
  <si>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</si>
  <si>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</si>
  <si>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</si>
  <si>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</si>
  <si>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</si>
  <si>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</si>
  <si>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</si>
  <si>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</si>
  <si>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</si>
  <si>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</si>
  <si>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</si>
  <si>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</si>
  <si>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</si>
  <si>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</si>
  <si>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</si>
  <si>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</si>
  <si>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</si>
  <si>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</si>
  <si>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</si>
  <si>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</si>
  <si>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</si>
  <si>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</si>
  <si>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</si>
  <si>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</si>
  <si>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</si>
  <si>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</si>
  <si>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</si>
  <si>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</si>
  <si>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</si>
  <si>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</si>
  <si>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</si>
  <si>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</si>
  <si>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</si>
  <si>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</si>
  <si>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</si>
  <si>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</si>
  <si>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</si>
  <si>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</si>
  <si>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</si>
  <si>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</si>
  <si>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</si>
  <si>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</si>
  <si>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</si>
  <si>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</si>
  <si>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</si>
  <si>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</si>
  <si>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</si>
  <si>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</si>
  <si>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</si>
  <si>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</si>
  <si>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</si>
  <si>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</si>
  <si>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</si>
  <si>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</si>
  <si>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</si>
  <si>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</si>
  <si>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</si>
  <si>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</si>
  <si>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</si>
  <si>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</si>
  <si>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</si>
  <si>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</si>
  <si>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</si>
  <si>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</si>
  <si>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</si>
  <si>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</si>
  <si>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</si>
  <si>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</si>
  <si>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</si>
  <si>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</si>
  <si>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</si>
  <si>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</si>
  <si>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</si>
  <si>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</si>
  <si>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</si>
  <si>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</si>
  <si>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</si>
  <si>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</si>
  <si>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</si>
  <si>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</si>
  <si>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</si>
  <si>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</si>
  <si>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</si>
  <si>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</si>
  <si>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</si>
  <si>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</si>
  <si>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</si>
  <si>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</si>
  <si>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</si>
  <si>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</si>
  <si>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</si>
  <si>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</si>
  <si>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</si>
  <si>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</si>
  <si>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</si>
  <si>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</si>
  <si>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</si>
  <si>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</si>
  <si>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</si>
  <si>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</si>
  <si>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</si>
  <si>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</si>
  <si>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</si>
  <si>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</si>
  <si>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</si>
  <si>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</si>
  <si>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</si>
  <si>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</si>
  <si>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</si>
  <si>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</si>
  <si>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</si>
  <si>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</si>
  <si>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</si>
  <si>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</si>
  <si>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</si>
  <si>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</si>
  <si>
    <t>注）端数処理の関係で、内訳の合計が合わない場合があります。</t>
    <rPh sb="0" eb="1">
      <t>チュウ</t>
    </rPh>
    <rPh sb="2" eb="4">
      <t>ハスウ</t>
    </rPh>
    <rPh sb="4" eb="6">
      <t>ショリ</t>
    </rPh>
    <rPh sb="7" eb="9">
      <t>カンケイ</t>
    </rPh>
    <rPh sb="11" eb="13">
      <t>ウチワケ</t>
    </rPh>
    <rPh sb="14" eb="16">
      <t>ゴウケイ</t>
    </rPh>
    <rPh sb="17" eb="18">
      <t>ア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</si>
</sst>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[Red]\(#,##0\)"/>
    <numFmt numFmtId="178" formatCode="#,##0_ "/>
    <numFmt numFmtId="179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  <font>
      <b/>
      <sz val="1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49" fontId="18" fillId="0" borderId="0" xfId="1" applyNumberFormat="1" applyFont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22753</c:v>
                </c:pt>
                <c:pt idx="1">
                  <c:v>13937</c:v>
                </c:pt>
                <c:pt idx="2">
                  <c:v>8718</c:v>
                </c:pt>
                <c:pt idx="3">
                  <c:v>4978</c:v>
                </c:pt>
                <c:pt idx="4">
                  <c:v>6743</c:v>
                </c:pt>
                <c:pt idx="5">
                  <c:v>14543</c:v>
                </c:pt>
                <c:pt idx="6">
                  <c:v>22742</c:v>
                </c:pt>
                <c:pt idx="7">
                  <c:v>9017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C-4706-973D-0DB9F5B8B53A}"/>
            </c:ext>
          </c:extLst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16518</c:v>
                </c:pt>
                <c:pt idx="1">
                  <c:v>11239</c:v>
                </c:pt>
                <c:pt idx="2">
                  <c:v>6257</c:v>
                </c:pt>
                <c:pt idx="3">
                  <c:v>3357</c:v>
                </c:pt>
                <c:pt idx="4">
                  <c:v>4845</c:v>
                </c:pt>
                <c:pt idx="5">
                  <c:v>11019</c:v>
                </c:pt>
                <c:pt idx="6">
                  <c:v>16705</c:v>
                </c:pt>
                <c:pt idx="7">
                  <c:v>7313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C-4706-973D-0DB9F5B8B53A}"/>
            </c:ext>
          </c:extLst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7051</c:v>
                </c:pt>
                <c:pt idx="1">
                  <c:v>5557</c:v>
                </c:pt>
                <c:pt idx="2">
                  <c:v>3512</c:v>
                </c:pt>
                <c:pt idx="3">
                  <c:v>1753</c:v>
                </c:pt>
                <c:pt idx="4">
                  <c:v>2828</c:v>
                </c:pt>
                <c:pt idx="5">
                  <c:v>5931</c:v>
                </c:pt>
                <c:pt idx="6">
                  <c:v>9209</c:v>
                </c:pt>
                <c:pt idx="7">
                  <c:v>3982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  <c:extLst>
            <c:ext xmlns:c16="http://schemas.microsoft.com/office/drawing/2014/chart" uri="{C3380CC4-5D6E-409C-BE32-E72D297353CC}">
              <c16:uniqueId val="{00000003-A0DC-4706-973D-0DB9F5B8B5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DC-4706-973D-0DB9F5B8B53A}"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DC-4706-973D-0DB9F5B8B53A}"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DC-4706-973D-0DB9F5B8B53A}"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DC-4706-973D-0DB9F5B8B5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0.24746244417377183</c:v>
                </c:pt>
                <c:pt idx="1">
                  <c:v>0.33542155525238743</c:v>
                </c:pt>
                <c:pt idx="2">
                  <c:v>0.37862248346201899</c:v>
                </c:pt>
                <c:pt idx="3">
                  <c:v>0.3125735886472083</c:v>
                </c:pt>
                <c:pt idx="4">
                  <c:v>0.32730162333976615</c:v>
                </c:pt>
                <c:pt idx="5">
                  <c:v>0.32826408722299821</c:v>
                </c:pt>
                <c:pt idx="6">
                  <c:v>0.37190815421775153</c:v>
                </c:pt>
                <c:pt idx="7">
                  <c:v>0.36641772197568279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28824"/>
        <c:axId val="399130392"/>
      </c:lineChart>
      <c:catAx>
        <c:axId val="3225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99132352"/>
        <c:crosses val="autoZero"/>
        <c:auto val="1"/>
        <c:lblAlgn val="ctr"/>
        <c:lblOffset val="100"/>
        <c:noMultiLvlLbl val="0"/>
      </c:catAx>
      <c:valAx>
        <c:axId val="3991323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22511840"/>
        <c:crosses val="autoZero"/>
        <c:crossBetween val="between"/>
      </c:valAx>
      <c:valAx>
        <c:axId val="3991303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28824"/>
        <c:crosses val="max"/>
        <c:crossBetween val="between"/>
      </c:valAx>
      <c:catAx>
        <c:axId val="399128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91303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FA8-42CC-83FE-3EB1E2B87BD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FA8-42CC-83FE-3EB1E2B87B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3669</c:v>
                </c:pt>
                <c:pt idx="1">
                  <c:v>2658</c:v>
                </c:pt>
                <c:pt idx="2">
                  <c:v>346</c:v>
                </c:pt>
                <c:pt idx="3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A8-42CC-83FE-3EB1E2B87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6A4-4726-9DD1-9ECFDD9F96A2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6A4-4726-9DD1-9ECFDD9F9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1064827.6400000001</c:v>
                </c:pt>
                <c:pt idx="1">
                  <c:v>855382.38</c:v>
                </c:pt>
                <c:pt idx="2">
                  <c:v>137829.73999999996</c:v>
                </c:pt>
                <c:pt idx="3">
                  <c:v>22222.85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A4-4726-9DD1-9ECFDD9F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26049.17</c:v>
                </c:pt>
                <c:pt idx="1">
                  <c:v>924.06</c:v>
                </c:pt>
                <c:pt idx="2">
                  <c:v>21034.269999999993</c:v>
                </c:pt>
                <c:pt idx="3">
                  <c:v>209.12</c:v>
                </c:pt>
                <c:pt idx="4">
                  <c:v>129321.81</c:v>
                </c:pt>
                <c:pt idx="5">
                  <c:v>5383.18</c:v>
                </c:pt>
                <c:pt idx="6">
                  <c:v>532129.81000000006</c:v>
                </c:pt>
                <c:pt idx="7">
                  <c:v>7225.55</c:v>
                </c:pt>
                <c:pt idx="8">
                  <c:v>5278.6900000000005</c:v>
                </c:pt>
                <c:pt idx="9">
                  <c:v>20454.599999999999</c:v>
                </c:pt>
                <c:pt idx="10">
                  <c:v>14060.43</c:v>
                </c:pt>
                <c:pt idx="11">
                  <c:v>114109.24999999997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3504"/>
        <c:axId val="3995523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157</c:v>
                </c:pt>
                <c:pt idx="1">
                  <c:v>5</c:v>
                </c:pt>
                <c:pt idx="2">
                  <c:v>139</c:v>
                </c:pt>
                <c:pt idx="3">
                  <c:v>5</c:v>
                </c:pt>
                <c:pt idx="4">
                  <c:v>586</c:v>
                </c:pt>
                <c:pt idx="5">
                  <c:v>81</c:v>
                </c:pt>
                <c:pt idx="6">
                  <c:v>1840</c:v>
                </c:pt>
                <c:pt idx="7">
                  <c:v>29</c:v>
                </c:pt>
                <c:pt idx="8">
                  <c:v>26</c:v>
                </c:pt>
                <c:pt idx="9">
                  <c:v>65</c:v>
                </c:pt>
                <c:pt idx="10">
                  <c:v>52</c:v>
                </c:pt>
                <c:pt idx="11">
                  <c:v>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1544"/>
        <c:axId val="399551936"/>
      </c:lineChart>
      <c:catAx>
        <c:axId val="39955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1936"/>
        <c:crosses val="autoZero"/>
        <c:auto val="1"/>
        <c:lblAlgn val="ctr"/>
        <c:lblOffset val="100"/>
        <c:noMultiLvlLbl val="0"/>
      </c:catAx>
      <c:valAx>
        <c:axId val="399551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51544"/>
        <c:crosses val="autoZero"/>
        <c:crossBetween val="between"/>
      </c:valAx>
      <c:valAx>
        <c:axId val="3995523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3504"/>
        <c:crosses val="max"/>
        <c:crossBetween val="between"/>
      </c:valAx>
      <c:catAx>
        <c:axId val="39955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2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18345.258084577115</c:v>
                </c:pt>
                <c:pt idx="1">
                  <c:v>29443.492711370262</c:v>
                </c:pt>
                <c:pt idx="2">
                  <c:v>91499.953887740499</c:v>
                </c:pt>
                <c:pt idx="3">
                  <c:v>114067.13719270421</c:v>
                </c:pt>
                <c:pt idx="4">
                  <c:v>155582.91683247115</c:v>
                </c:pt>
                <c:pt idx="5">
                  <c:v>190916.98642137536</c:v>
                </c:pt>
                <c:pt idx="6">
                  <c:v>213445.39714867625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26472"/>
        <c:axId val="39913392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3216</c:v>
                </c:pt>
                <c:pt idx="1">
                  <c:v>3430</c:v>
                </c:pt>
                <c:pt idx="2">
                  <c:v>6289</c:v>
                </c:pt>
                <c:pt idx="3">
                  <c:v>3783</c:v>
                </c:pt>
                <c:pt idx="4">
                  <c:v>2513</c:v>
                </c:pt>
                <c:pt idx="5">
                  <c:v>2283</c:v>
                </c:pt>
                <c:pt idx="6">
                  <c:v>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568"/>
        <c:axId val="399127256"/>
      </c:lineChart>
      <c:catAx>
        <c:axId val="39913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9127256"/>
        <c:crosses val="autoZero"/>
        <c:auto val="1"/>
        <c:lblAlgn val="ctr"/>
        <c:lblOffset val="100"/>
        <c:noMultiLvlLbl val="0"/>
      </c:catAx>
      <c:valAx>
        <c:axId val="399127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1568"/>
        <c:crosses val="autoZero"/>
        <c:crossBetween val="between"/>
      </c:valAx>
      <c:valAx>
        <c:axId val="3991339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99126472"/>
        <c:crosses val="max"/>
        <c:crossBetween val="between"/>
      </c:valAx>
      <c:catAx>
        <c:axId val="399126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392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71352"/>
        <c:axId val="4004658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18345.258084577115</c:v>
                </c:pt>
                <c:pt idx="1">
                  <c:v>29443.492711370262</c:v>
                </c:pt>
                <c:pt idx="2">
                  <c:v>91499.953887740499</c:v>
                </c:pt>
                <c:pt idx="3">
                  <c:v>114067.13719270421</c:v>
                </c:pt>
                <c:pt idx="4">
                  <c:v>155582.91683247115</c:v>
                </c:pt>
                <c:pt idx="5">
                  <c:v>190916.98642137536</c:v>
                </c:pt>
                <c:pt idx="6">
                  <c:v>213445.39714867625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468216"/>
        <c:axId val="400470960"/>
      </c:barChart>
      <c:catAx>
        <c:axId val="40047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465864"/>
        <c:crosses val="autoZero"/>
        <c:auto val="1"/>
        <c:lblAlgn val="ctr"/>
        <c:lblOffset val="100"/>
        <c:noMultiLvlLbl val="0"/>
      </c:catAx>
      <c:valAx>
        <c:axId val="400465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0471352"/>
        <c:crosses val="autoZero"/>
        <c:crossBetween val="between"/>
      </c:valAx>
      <c:valAx>
        <c:axId val="40047096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00468216"/>
        <c:crosses val="max"/>
        <c:crossBetween val="between"/>
      </c:valAx>
      <c:catAx>
        <c:axId val="400468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047096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D90-4B26-9FDF-CAC5D5F752FF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D90-4B26-9FDF-CAC5D5F752F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D90-4B26-9FDF-CAC5D5F752F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7084</c:v>
                </c:pt>
                <c:pt idx="1">
                  <c:v>5539</c:v>
                </c:pt>
                <c:pt idx="2">
                  <c:v>8820</c:v>
                </c:pt>
                <c:pt idx="3">
                  <c:v>5280</c:v>
                </c:pt>
                <c:pt idx="4">
                  <c:v>4571</c:v>
                </c:pt>
                <c:pt idx="5">
                  <c:v>5620</c:v>
                </c:pt>
                <c:pt idx="6">
                  <c:v>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90-4B26-9FDF-CAC5D5F752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E50-415D-BF01-09EBF271B7EE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E50-415D-BF01-09EBF271B7EE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E50-415D-BF01-09EBF271B7E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848</c:v>
                </c:pt>
                <c:pt idx="1">
                  <c:v>792</c:v>
                </c:pt>
                <c:pt idx="2">
                  <c:v>792</c:v>
                </c:pt>
                <c:pt idx="3">
                  <c:v>569</c:v>
                </c:pt>
                <c:pt idx="4">
                  <c:v>513</c:v>
                </c:pt>
                <c:pt idx="5">
                  <c:v>515</c:v>
                </c:pt>
                <c:pt idx="6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50-415D-BF01-09EBF271B7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73A-4949-A9B8-2701B75CF278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73A-4949-A9B8-2701B75CF278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73A-4949-A9B8-2701B75CF27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6236</c:v>
                </c:pt>
                <c:pt idx="1">
                  <c:v>4747</c:v>
                </c:pt>
                <c:pt idx="2">
                  <c:v>8028</c:v>
                </c:pt>
                <c:pt idx="3">
                  <c:v>4711</c:v>
                </c:pt>
                <c:pt idx="4">
                  <c:v>4058</c:v>
                </c:pt>
                <c:pt idx="5">
                  <c:v>5105</c:v>
                </c:pt>
                <c:pt idx="6">
                  <c:v>2716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A-4949-A9B8-2701B75CF2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1164</c:v>
                </c:pt>
                <c:pt idx="1">
                  <c:v>1182</c:v>
                </c:pt>
                <c:pt idx="2">
                  <c:v>743</c:v>
                </c:pt>
                <c:pt idx="3">
                  <c:v>206</c:v>
                </c:pt>
                <c:pt idx="4">
                  <c:v>329</c:v>
                </c:pt>
                <c:pt idx="5">
                  <c:v>739</c:v>
                </c:pt>
                <c:pt idx="6">
                  <c:v>2184</c:v>
                </c:pt>
                <c:pt idx="7">
                  <c:v>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3-45BC-A0A9-ADE511CB9ED0}"/>
            </c:ext>
          </c:extLst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1172</c:v>
                </c:pt>
                <c:pt idx="1">
                  <c:v>1058</c:v>
                </c:pt>
                <c:pt idx="2">
                  <c:v>394</c:v>
                </c:pt>
                <c:pt idx="3">
                  <c:v>169</c:v>
                </c:pt>
                <c:pt idx="4">
                  <c:v>249</c:v>
                </c:pt>
                <c:pt idx="5">
                  <c:v>699</c:v>
                </c:pt>
                <c:pt idx="6">
                  <c:v>1400</c:v>
                </c:pt>
                <c:pt idx="7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3-45BC-A0A9-ADE511CB9ED0}"/>
            </c:ext>
          </c:extLst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1382</c:v>
                </c:pt>
                <c:pt idx="1">
                  <c:v>1116</c:v>
                </c:pt>
                <c:pt idx="2">
                  <c:v>915</c:v>
                </c:pt>
                <c:pt idx="3">
                  <c:v>381</c:v>
                </c:pt>
                <c:pt idx="4">
                  <c:v>476</c:v>
                </c:pt>
                <c:pt idx="5">
                  <c:v>1394</c:v>
                </c:pt>
                <c:pt idx="6">
                  <c:v>2314</c:v>
                </c:pt>
                <c:pt idx="7">
                  <c:v>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3-45BC-A0A9-ADE511CB9ED0}"/>
            </c:ext>
          </c:extLst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918</c:v>
                </c:pt>
                <c:pt idx="1">
                  <c:v>710</c:v>
                </c:pt>
                <c:pt idx="2">
                  <c:v>474</c:v>
                </c:pt>
                <c:pt idx="3">
                  <c:v>213</c:v>
                </c:pt>
                <c:pt idx="4">
                  <c:v>316</c:v>
                </c:pt>
                <c:pt idx="5">
                  <c:v>775</c:v>
                </c:pt>
                <c:pt idx="6">
                  <c:v>1405</c:v>
                </c:pt>
                <c:pt idx="7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3-45BC-A0A9-ADE511CB9ED0}"/>
            </c:ext>
          </c:extLst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791</c:v>
                </c:pt>
                <c:pt idx="1">
                  <c:v>661</c:v>
                </c:pt>
                <c:pt idx="2">
                  <c:v>406</c:v>
                </c:pt>
                <c:pt idx="3">
                  <c:v>189</c:v>
                </c:pt>
                <c:pt idx="4">
                  <c:v>291</c:v>
                </c:pt>
                <c:pt idx="5">
                  <c:v>676</c:v>
                </c:pt>
                <c:pt idx="6">
                  <c:v>1186</c:v>
                </c:pt>
                <c:pt idx="7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3-45BC-A0A9-ADE511CB9ED0}"/>
            </c:ext>
          </c:extLst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971</c:v>
                </c:pt>
                <c:pt idx="1">
                  <c:v>679</c:v>
                </c:pt>
                <c:pt idx="2">
                  <c:v>520</c:v>
                </c:pt>
                <c:pt idx="3">
                  <c:v>202</c:v>
                </c:pt>
                <c:pt idx="4">
                  <c:v>378</c:v>
                </c:pt>
                <c:pt idx="5">
                  <c:v>795</c:v>
                </c:pt>
                <c:pt idx="6">
                  <c:v>1494</c:v>
                </c:pt>
                <c:pt idx="7">
                  <c:v>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3-45BC-A0A9-ADE511CB9ED0}"/>
            </c:ext>
          </c:extLst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548</c:v>
                </c:pt>
                <c:pt idx="1">
                  <c:v>383</c:v>
                </c:pt>
                <c:pt idx="2">
                  <c:v>299</c:v>
                </c:pt>
                <c:pt idx="3">
                  <c:v>127</c:v>
                </c:pt>
                <c:pt idx="4">
                  <c:v>208</c:v>
                </c:pt>
                <c:pt idx="5">
                  <c:v>410</c:v>
                </c:pt>
                <c:pt idx="6">
                  <c:v>753</c:v>
                </c:pt>
                <c:pt idx="7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33528"/>
        <c:axId val="399128040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0.1499503475670308</c:v>
                </c:pt>
                <c:pt idx="1">
                  <c:v>0.18836429896202778</c:v>
                </c:pt>
                <c:pt idx="2">
                  <c:v>0.20289933466760426</c:v>
                </c:pt>
                <c:pt idx="3">
                  <c:v>0.14740285487708168</c:v>
                </c:pt>
                <c:pt idx="4">
                  <c:v>0.1558684794672586</c:v>
                </c:pt>
                <c:pt idx="5">
                  <c:v>0.17426094687708379</c:v>
                </c:pt>
                <c:pt idx="6">
                  <c:v>0.22065110161131207</c:v>
                </c:pt>
                <c:pt idx="7">
                  <c:v>0.17275502166207168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960"/>
        <c:axId val="399130784"/>
      </c:lineChart>
      <c:catAx>
        <c:axId val="399133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99128040"/>
        <c:crosses val="autoZero"/>
        <c:auto val="1"/>
        <c:lblAlgn val="ctr"/>
        <c:lblOffset val="100"/>
        <c:noMultiLvlLbl val="0"/>
      </c:catAx>
      <c:valAx>
        <c:axId val="3991280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3528"/>
        <c:crosses val="autoZero"/>
        <c:crossBetween val="between"/>
      </c:valAx>
      <c:valAx>
        <c:axId val="3991307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31960"/>
        <c:crosses val="max"/>
        <c:crossBetween val="between"/>
      </c:valAx>
      <c:catAx>
        <c:axId val="399131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0.64786235662148073</c:v>
                </c:pt>
                <c:pt idx="1">
                  <c:v>0.63291303782659558</c:v>
                </c:pt>
                <c:pt idx="2">
                  <c:v>0.59125812167749559</c:v>
                </c:pt>
                <c:pt idx="3">
                  <c:v>0.64849428868120462</c:v>
                </c:pt>
                <c:pt idx="4">
                  <c:v>0.61137602179836514</c:v>
                </c:pt>
                <c:pt idx="5">
                  <c:v>0.65400271370420626</c:v>
                </c:pt>
                <c:pt idx="6">
                  <c:v>0.65068778657774073</c:v>
                </c:pt>
                <c:pt idx="7">
                  <c:v>0.614778534923339</c:v>
                </c:pt>
                <c:pt idx="8">
                  <c:v>0.63686327837271228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5-4ADD-9880-22029647490A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0.1821689259645464</c:v>
                </c:pt>
                <c:pt idx="1">
                  <c:v>0.20239178473937344</c:v>
                </c:pt>
                <c:pt idx="2">
                  <c:v>0.18153179759795235</c:v>
                </c:pt>
                <c:pt idx="3">
                  <c:v>0.14278296988577363</c:v>
                </c:pt>
                <c:pt idx="4">
                  <c:v>0.14679836512261579</c:v>
                </c:pt>
                <c:pt idx="5">
                  <c:v>0.11653851952359415</c:v>
                </c:pt>
                <c:pt idx="6">
                  <c:v>0.14193413922467696</c:v>
                </c:pt>
                <c:pt idx="7">
                  <c:v>0.16226575809199317</c:v>
                </c:pt>
                <c:pt idx="8">
                  <c:v>0.16072676450034939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5-4ADD-9880-22029647490A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5.6308654848800835E-2</c:v>
                </c:pt>
                <c:pt idx="1">
                  <c:v>5.2515273625373719E-2</c:v>
                </c:pt>
                <c:pt idx="2">
                  <c:v>0.10021657806654853</c:v>
                </c:pt>
                <c:pt idx="3">
                  <c:v>3.2710280373831772E-2</c:v>
                </c:pt>
                <c:pt idx="4">
                  <c:v>0.1055858310626703</c:v>
                </c:pt>
                <c:pt idx="5">
                  <c:v>8.4426353083069505E-2</c:v>
                </c:pt>
                <c:pt idx="6">
                  <c:v>8.9898568848131161E-2</c:v>
                </c:pt>
                <c:pt idx="7">
                  <c:v>6.3032367972742753E-2</c:v>
                </c:pt>
                <c:pt idx="8">
                  <c:v>7.509396188641472E-2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5-4ADD-9880-22029647490A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0.11366006256517205</c:v>
                </c:pt>
                <c:pt idx="1">
                  <c:v>0.11217990380865722</c:v>
                </c:pt>
                <c:pt idx="2">
                  <c:v>0.12699350265800355</c:v>
                </c:pt>
                <c:pt idx="3">
                  <c:v>0.17601246105919002</c:v>
                </c:pt>
                <c:pt idx="4">
                  <c:v>0.13623978201634879</c:v>
                </c:pt>
                <c:pt idx="5">
                  <c:v>0.14503241368913011</c:v>
                </c:pt>
                <c:pt idx="6">
                  <c:v>0.11747950534945116</c:v>
                </c:pt>
                <c:pt idx="7">
                  <c:v>0.15992333901192504</c:v>
                </c:pt>
                <c:pt idx="8">
                  <c:v>0.12731599524052353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D5-4ADD-9880-220296474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27648"/>
        <c:axId val="399128432"/>
      </c:barChart>
      <c:catAx>
        <c:axId val="3991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128432"/>
        <c:crosses val="autoZero"/>
        <c:auto val="1"/>
        <c:lblAlgn val="ctr"/>
        <c:lblOffset val="100"/>
        <c:noMultiLvlLbl val="0"/>
      </c:catAx>
      <c:valAx>
        <c:axId val="3991284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1276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0.40502401892782108</c:v>
                </c:pt>
                <c:pt idx="1">
                  <c:v>0.43883654079547646</c:v>
                </c:pt>
                <c:pt idx="2">
                  <c:v>0.35800100402835766</c:v>
                </c:pt>
                <c:pt idx="3">
                  <c:v>0.37427010372975228</c:v>
                </c:pt>
                <c:pt idx="4">
                  <c:v>0.37193584152616854</c:v>
                </c:pt>
                <c:pt idx="5">
                  <c:v>0.38203199200669796</c:v>
                </c:pt>
                <c:pt idx="6">
                  <c:v>0.40735449044844663</c:v>
                </c:pt>
                <c:pt idx="7">
                  <c:v>0.37469271230913992</c:v>
                </c:pt>
                <c:pt idx="8">
                  <c:v>0.39605546724528939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D-4175-939F-EA9A4B6BC76E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3.9886380815658574E-2</c:v>
                </c:pt>
                <c:pt idx="1">
                  <c:v>4.3324706047539463E-2</c:v>
                </c:pt>
                <c:pt idx="2">
                  <c:v>3.1709823754735661E-2</c:v>
                </c:pt>
                <c:pt idx="3">
                  <c:v>2.7126285435132451E-2</c:v>
                </c:pt>
                <c:pt idx="4">
                  <c:v>2.8678230254659043E-2</c:v>
                </c:pt>
                <c:pt idx="5">
                  <c:v>2.0607847527884075E-2</c:v>
                </c:pt>
                <c:pt idx="6">
                  <c:v>2.5865270310713239E-2</c:v>
                </c:pt>
                <c:pt idx="7">
                  <c:v>3.0237063863000225E-2</c:v>
                </c:pt>
                <c:pt idx="8">
                  <c:v>3.0972561541660802E-2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D-4175-939F-EA9A4B6BC76E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0.13258241051569811</c:v>
                </c:pt>
                <c:pt idx="1">
                  <c:v>0.13004360708516849</c:v>
                </c:pt>
                <c:pt idx="2">
                  <c:v>0.21828208143668956</c:v>
                </c:pt>
                <c:pt idx="3">
                  <c:v>6.7246875590742813E-2</c:v>
                </c:pt>
                <c:pt idx="4">
                  <c:v>0.21027950974720205</c:v>
                </c:pt>
                <c:pt idx="5">
                  <c:v>0.18170039170154931</c:v>
                </c:pt>
                <c:pt idx="6">
                  <c:v>0.20961076353408628</c:v>
                </c:pt>
                <c:pt idx="7">
                  <c:v>0.12609910399111185</c:v>
                </c:pt>
                <c:pt idx="8">
                  <c:v>0.16980764512374233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D-4175-939F-EA9A4B6BC76E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0.4225071897408223</c:v>
                </c:pt>
                <c:pt idx="1">
                  <c:v>0.38779514607181559</c:v>
                </c:pt>
                <c:pt idx="2">
                  <c:v>0.39200709078021717</c:v>
                </c:pt>
                <c:pt idx="3">
                  <c:v>0.53135673524437232</c:v>
                </c:pt>
                <c:pt idx="4">
                  <c:v>0.38910641847197025</c:v>
                </c:pt>
                <c:pt idx="5">
                  <c:v>0.41565976876386873</c:v>
                </c:pt>
                <c:pt idx="6">
                  <c:v>0.35716947570675389</c:v>
                </c:pt>
                <c:pt idx="7">
                  <c:v>0.468971119836748</c:v>
                </c:pt>
                <c:pt idx="8">
                  <c:v>0.40316432608930747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D-4175-939F-EA9A4B6BC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554680"/>
        <c:axId val="399550368"/>
      </c:barChart>
      <c:catAx>
        <c:axId val="39955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550368"/>
        <c:crosses val="autoZero"/>
        <c:auto val="1"/>
        <c:lblAlgn val="ctr"/>
        <c:lblOffset val="100"/>
        <c:noMultiLvlLbl val="0"/>
      </c:catAx>
      <c:valAx>
        <c:axId val="3995503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5546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298695.40000000008</c:v>
                </c:pt>
                <c:pt idx="1">
                  <c:v>18156.66</c:v>
                </c:pt>
                <c:pt idx="2">
                  <c:v>108643.35999999999</c:v>
                </c:pt>
                <c:pt idx="3">
                  <c:v>19486.699999999997</c:v>
                </c:pt>
                <c:pt idx="4">
                  <c:v>56060.450000000004</c:v>
                </c:pt>
                <c:pt idx="5">
                  <c:v>751847.8400000002</c:v>
                </c:pt>
                <c:pt idx="6">
                  <c:v>281253.69</c:v>
                </c:pt>
                <c:pt idx="7">
                  <c:v>136758.66999999995</c:v>
                </c:pt>
                <c:pt idx="8">
                  <c:v>14882.760000000002</c:v>
                </c:pt>
                <c:pt idx="9">
                  <c:v>0</c:v>
                </c:pt>
                <c:pt idx="10">
                  <c:v>123483.55999999998</c:v>
                </c:pt>
                <c:pt idx="11">
                  <c:v>234312.95999999993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5464"/>
        <c:axId val="3995550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4998</c:v>
                </c:pt>
                <c:pt idx="1">
                  <c:v>247</c:v>
                </c:pt>
                <c:pt idx="2">
                  <c:v>2257</c:v>
                </c:pt>
                <c:pt idx="3">
                  <c:v>433</c:v>
                </c:pt>
                <c:pt idx="4">
                  <c:v>4301</c:v>
                </c:pt>
                <c:pt idx="5">
                  <c:v>6657</c:v>
                </c:pt>
                <c:pt idx="6">
                  <c:v>3224</c:v>
                </c:pt>
                <c:pt idx="7">
                  <c:v>1135</c:v>
                </c:pt>
                <c:pt idx="8">
                  <c:v>208</c:v>
                </c:pt>
                <c:pt idx="9">
                  <c:v>0</c:v>
                </c:pt>
                <c:pt idx="10">
                  <c:v>9182</c:v>
                </c:pt>
                <c:pt idx="11">
                  <c:v>1078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4288"/>
        <c:axId val="399552720"/>
      </c:lineChart>
      <c:catAx>
        <c:axId val="39955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2720"/>
        <c:crosses val="autoZero"/>
        <c:auto val="1"/>
        <c:lblAlgn val="ctr"/>
        <c:lblOffset val="100"/>
        <c:noMultiLvlLbl val="0"/>
      </c:catAx>
      <c:valAx>
        <c:axId val="3995527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554288"/>
        <c:crosses val="autoZero"/>
        <c:crossBetween val="between"/>
      </c:valAx>
      <c:valAx>
        <c:axId val="3995550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5464"/>
        <c:crosses val="max"/>
        <c:crossBetween val="between"/>
      </c:valAx>
      <c:catAx>
        <c:axId val="39955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5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0"/>
                <c:pt idx="0">
                  <c:v>0</c:v>
                </c:pt>
                <c:pt idx="1">
                  <c:v>21255.88</c:v>
                </c:pt>
                <c:pt idx="2">
                  <c:v>5904.93</c:v>
                </c:pt>
                <c:pt idx="3">
                  <c:v>5224.5499999999993</c:v>
                </c:pt>
                <c:pt idx="4">
                  <c:v>77180.17</c:v>
                </c:pt>
                <c:pt idx="5">
                  <c:v>2271.0100000000002</c:v>
                </c:pt>
                <c:pt idx="6">
                  <c:v>536.86</c:v>
                </c:pt>
                <c:pt idx="7">
                  <c:v>0</c:v>
                </c:pt>
                <c:pt idx="8">
                  <c:v>27671.71</c:v>
                </c:pt>
                <c:pt idx="9">
                  <c:v>19768.29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0760"/>
        <c:axId val="3995488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668</c:v>
                </c:pt>
                <c:pt idx="2">
                  <c:v>155</c:v>
                </c:pt>
                <c:pt idx="3">
                  <c:v>446</c:v>
                </c:pt>
                <c:pt idx="4">
                  <c:v>2213</c:v>
                </c:pt>
                <c:pt idx="5">
                  <c:v>59</c:v>
                </c:pt>
                <c:pt idx="6">
                  <c:v>15</c:v>
                </c:pt>
                <c:pt idx="7">
                  <c:v>0</c:v>
                </c:pt>
                <c:pt idx="8">
                  <c:v>4720</c:v>
                </c:pt>
                <c:pt idx="9">
                  <c:v>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49976"/>
        <c:axId val="399548408"/>
      </c:lineChart>
      <c:catAx>
        <c:axId val="39954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48408"/>
        <c:crosses val="autoZero"/>
        <c:auto val="1"/>
        <c:lblAlgn val="ctr"/>
        <c:lblOffset val="100"/>
        <c:noMultiLvlLbl val="0"/>
      </c:catAx>
      <c:valAx>
        <c:axId val="399548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49976"/>
        <c:crosses val="autoZero"/>
        <c:crossBetween val="between"/>
      </c:valAx>
      <c:valAx>
        <c:axId val="3995488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0760"/>
        <c:crosses val="max"/>
        <c:crossBetween val="between"/>
      </c:valAx>
      <c:catAx>
        <c:axId val="399550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4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5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08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36.5%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28.0%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54.6%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57.9%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57.5%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61.7%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58.9%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48"/>
  <sheetViews>
    <sheetView tabSelected="1" view="pageBreakPreview" zoomScale="75" zoomScaleNormal="75" zoomScaleSheetLayoutView="75" workbookViewId="0">
      <selection activeCell="B35" sqref="B35"/>
    </sheetView>
  </sheetViews>
  <sheetFormatPr defaultColWidth="9" defaultRowHeight="13.2"/>
  <cols>
    <col min="1" max="1" width="9" style="1"/>
    <col min="2" max="2" width="4.3320312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" customHeight="1"/>
    <row r="5" spans="3:10" ht="27" customHeight="1">
      <c r="C5" s="4"/>
    </row>
    <row r="6" spans="3:10" ht="21.9" customHeight="1"/>
    <row r="7" spans="3:10" ht="21.9" customHeight="1"/>
    <row r="8" spans="3:10" ht="21.9" customHeight="1"/>
    <row r="9" spans="3:10" ht="21.9" customHeight="1"/>
    <row r="10" spans="3:10" ht="21.9" customHeight="1"/>
    <row r="11" spans="3:10" ht="21.9" customHeight="1"/>
    <row r="12" spans="3:10" ht="21.9" customHeight="1"/>
    <row r="13" spans="3:10" ht="21.9" customHeight="1"/>
    <row r="14" spans="3:10" ht="21.9" customHeight="1"/>
    <row r="15" spans="3:10" ht="21.9" customHeight="1"/>
    <row r="16" spans="3:10" ht="21.9" customHeight="1"/>
    <row r="17" ht="21.9" customHeight="1"/>
    <row r="18" ht="21.9" customHeight="1"/>
    <row r="35" spans="2:11" ht="24.9" customHeight="1"/>
    <row r="36" spans="2:11" ht="24.9" customHeight="1">
      <c r="B36" s="9" t="s">
        <v>4</v>
      </c>
      <c r="C36" s="10"/>
    </row>
    <row r="37" spans="2:11" ht="24.9" customHeight="1">
      <c r="B37" s="9" t="s">
        <v>36</v>
      </c>
      <c r="C37" s="10"/>
    </row>
    <row r="38" spans="2:11" ht="24.9" customHeight="1">
      <c r="B38" s="9" t="s">
        <v>5</v>
      </c>
      <c r="C38" s="10"/>
    </row>
    <row r="39" spans="2:11" ht="24.9" customHeight="1">
      <c r="C39" s="12" t="s">
        <v>40</v>
      </c>
    </row>
    <row r="40" spans="2:11" ht="24.9" customHeight="1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" customHeight="1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10.5" customHeight="1">
      <c r="B44" s="11"/>
      <c r="C44" s="12"/>
      <c r="D44" s="7"/>
      <c r="E44" s="7"/>
      <c r="F44" s="7"/>
      <c r="G44" s="7"/>
      <c r="H44" s="7"/>
      <c r="I44" s="7"/>
      <c r="J44" s="7"/>
      <c r="K44" s="6"/>
    </row>
    <row r="45" spans="2:11" ht="24.9" customHeight="1">
      <c r="B45" s="198" t="s">
        <v>189</v>
      </c>
      <c r="D45" s="7"/>
      <c r="E45" s="7"/>
      <c r="F45" s="7"/>
      <c r="G45" s="7"/>
      <c r="H45" s="7"/>
      <c r="I45" s="7"/>
      <c r="J45" s="7"/>
      <c r="K45" s="6"/>
    </row>
    <row r="46" spans="2:11" ht="24.9" customHeight="1">
      <c r="B46" s="5"/>
      <c r="C46" s="7"/>
      <c r="D46" s="7"/>
      <c r="E46" s="7"/>
      <c r="F46" s="7"/>
      <c r="G46" s="7"/>
      <c r="H46" s="7"/>
      <c r="I46" s="7"/>
      <c r="J46" s="7"/>
      <c r="K46" s="6"/>
    </row>
    <row r="47" spans="2:11" ht="24.9" customHeight="1"/>
    <row r="48" spans="2:11" ht="24.9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M137"/>
  <sheetViews>
    <sheetView zoomScaleNormal="100" workbookViewId="0"/>
  </sheetViews>
  <sheetFormatPr defaultColWidth="9" defaultRowHeight="13.2"/>
  <cols>
    <col min="1" max="1" width="2.6640625" style="14" customWidth="1"/>
    <col min="2" max="2" width="18.21875" style="14" customWidth="1"/>
    <col min="3" max="3" width="11.6640625" style="14" customWidth="1"/>
    <col min="4" max="4" width="10.6640625" style="14" customWidth="1"/>
    <col min="5" max="7" width="10.109375" style="14" customWidth="1"/>
    <col min="8" max="8" width="11.6640625" style="14" customWidth="1"/>
    <col min="9" max="9" width="10.109375" style="14" customWidth="1"/>
    <col min="10" max="10" width="2.6640625" style="14" customWidth="1"/>
    <col min="11" max="13" width="0" style="14" hidden="1" customWidth="1"/>
    <col min="14" max="16384" width="9" style="14"/>
  </cols>
  <sheetData>
    <row r="1" spans="1:13" ht="20.100000000000001" customHeight="1">
      <c r="A1" s="13" t="s">
        <v>11</v>
      </c>
    </row>
    <row r="2" spans="1:13" ht="14.1" customHeight="1">
      <c r="H2" s="25" t="s">
        <v>35</v>
      </c>
      <c r="I2" s="25"/>
    </row>
    <row r="3" spans="1:13" ht="20.100000000000001" customHeight="1">
      <c r="B3" s="15"/>
      <c r="C3" s="199" t="s">
        <v>0</v>
      </c>
      <c r="D3" s="201" t="s">
        <v>12</v>
      </c>
      <c r="E3" s="20"/>
      <c r="F3" s="20"/>
      <c r="G3" s="21"/>
      <c r="H3" s="199" t="s">
        <v>13</v>
      </c>
      <c r="I3" s="199" t="s">
        <v>14</v>
      </c>
      <c r="J3" s="27"/>
    </row>
    <row r="4" spans="1:13" ht="20.100000000000001" customHeight="1" thickBot="1">
      <c r="B4" s="16"/>
      <c r="C4" s="200"/>
      <c r="D4" s="202"/>
      <c r="E4" s="22" t="s">
        <v>15</v>
      </c>
      <c r="F4" s="22" t="s">
        <v>144</v>
      </c>
      <c r="G4" s="23" t="s">
        <v>143</v>
      </c>
      <c r="H4" s="200"/>
      <c r="I4" s="200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>
      <c r="B5" s="17" t="s">
        <v>16</v>
      </c>
      <c r="C5" s="29">
        <f>SUM(C6:C13)</f>
        <v>686159</v>
      </c>
      <c r="D5" s="30">
        <f>SUM(E5:G5)</f>
        <v>220507</v>
      </c>
      <c r="E5" s="31">
        <f>SUM(E6:E13)</f>
        <v>103431</v>
      </c>
      <c r="F5" s="31">
        <f>SUM(F6:F13)</f>
        <v>77253</v>
      </c>
      <c r="G5" s="32">
        <f t="shared" ref="G5:H5" si="0">SUM(G6:G13)</f>
        <v>39823</v>
      </c>
      <c r="H5" s="29">
        <f t="shared" si="0"/>
        <v>216343</v>
      </c>
      <c r="I5" s="33">
        <f>D5/C5</f>
        <v>0.32136429020095925</v>
      </c>
      <c r="J5" s="26"/>
      <c r="K5" s="24">
        <f t="shared" ref="K5:K13" si="1">C5-D5-H5</f>
        <v>249309</v>
      </c>
      <c r="L5" s="58">
        <f>E5/C5</f>
        <v>0.1507391144035129</v>
      </c>
      <c r="M5" s="58">
        <f>G5/C5</f>
        <v>5.8037568551895409E-2</v>
      </c>
    </row>
    <row r="6" spans="1:13" ht="20.100000000000001" customHeight="1" thickTop="1">
      <c r="B6" s="18" t="s">
        <v>17</v>
      </c>
      <c r="C6" s="34">
        <v>187188</v>
      </c>
      <c r="D6" s="35">
        <f t="shared" ref="D6:D13" si="2">SUM(E6:G6)</f>
        <v>46322</v>
      </c>
      <c r="E6" s="36">
        <v>22753</v>
      </c>
      <c r="F6" s="36">
        <v>16518</v>
      </c>
      <c r="G6" s="37">
        <v>7051</v>
      </c>
      <c r="H6" s="34">
        <v>63005</v>
      </c>
      <c r="I6" s="38">
        <f t="shared" ref="I6:I13" si="3">D6/C6</f>
        <v>0.24746244417377183</v>
      </c>
      <c r="J6" s="26"/>
      <c r="K6" s="24">
        <f t="shared" si="1"/>
        <v>77861</v>
      </c>
      <c r="L6" s="58">
        <f t="shared" ref="L6:L13" si="4">E6/C6</f>
        <v>0.12155159518772571</v>
      </c>
      <c r="M6" s="58">
        <f t="shared" ref="M6:M13" si="5">G6/C6</f>
        <v>3.7668012906810266E-2</v>
      </c>
    </row>
    <row r="7" spans="1:13" ht="20.100000000000001" customHeight="1">
      <c r="B7" s="19" t="s">
        <v>18</v>
      </c>
      <c r="C7" s="39">
        <v>91625</v>
      </c>
      <c r="D7" s="40">
        <f t="shared" si="2"/>
        <v>30733</v>
      </c>
      <c r="E7" s="41">
        <v>13937</v>
      </c>
      <c r="F7" s="41">
        <v>11239</v>
      </c>
      <c r="G7" s="42">
        <v>5557</v>
      </c>
      <c r="H7" s="39">
        <v>28604</v>
      </c>
      <c r="I7" s="43">
        <f t="shared" si="3"/>
        <v>0.33542155525238743</v>
      </c>
      <c r="J7" s="26"/>
      <c r="K7" s="24">
        <f t="shared" si="1"/>
        <v>32288</v>
      </c>
      <c r="L7" s="58">
        <f t="shared" si="4"/>
        <v>0.15210914051841745</v>
      </c>
      <c r="M7" s="58">
        <f t="shared" si="5"/>
        <v>6.0649386084583902E-2</v>
      </c>
    </row>
    <row r="8" spans="1:13" ht="20.100000000000001" customHeight="1">
      <c r="B8" s="19" t="s">
        <v>19</v>
      </c>
      <c r="C8" s="39">
        <v>48827</v>
      </c>
      <c r="D8" s="40">
        <f t="shared" si="2"/>
        <v>18487</v>
      </c>
      <c r="E8" s="41">
        <v>8718</v>
      </c>
      <c r="F8" s="41">
        <v>6257</v>
      </c>
      <c r="G8" s="42">
        <v>3512</v>
      </c>
      <c r="H8" s="39">
        <v>14509</v>
      </c>
      <c r="I8" s="43">
        <f t="shared" si="3"/>
        <v>0.37862248346201899</v>
      </c>
      <c r="J8" s="26"/>
      <c r="K8" s="24">
        <f t="shared" si="1"/>
        <v>15831</v>
      </c>
      <c r="L8" s="58">
        <f t="shared" si="4"/>
        <v>0.17854875376328672</v>
      </c>
      <c r="M8" s="58">
        <f t="shared" si="5"/>
        <v>7.1927417207692468E-2</v>
      </c>
    </row>
    <row r="9" spans="1:13" ht="20.100000000000001" customHeight="1">
      <c r="B9" s="19" t="s">
        <v>20</v>
      </c>
      <c r="C9" s="39">
        <v>32274</v>
      </c>
      <c r="D9" s="40">
        <f t="shared" si="2"/>
        <v>10088</v>
      </c>
      <c r="E9" s="41">
        <v>4978</v>
      </c>
      <c r="F9" s="41">
        <v>3357</v>
      </c>
      <c r="G9" s="42">
        <v>1753</v>
      </c>
      <c r="H9" s="39">
        <v>10183</v>
      </c>
      <c r="I9" s="43">
        <f t="shared" si="3"/>
        <v>0.3125735886472083</v>
      </c>
      <c r="J9" s="26"/>
      <c r="K9" s="24">
        <f t="shared" si="1"/>
        <v>12003</v>
      </c>
      <c r="L9" s="58">
        <f t="shared" si="4"/>
        <v>0.15424180454855302</v>
      </c>
      <c r="M9" s="58">
        <f t="shared" si="5"/>
        <v>5.4316167813100329E-2</v>
      </c>
    </row>
    <row r="10" spans="1:13" ht="20.100000000000001" customHeight="1">
      <c r="B10" s="19" t="s">
        <v>21</v>
      </c>
      <c r="C10" s="39">
        <v>44045</v>
      </c>
      <c r="D10" s="40">
        <f t="shared" si="2"/>
        <v>14416</v>
      </c>
      <c r="E10" s="41">
        <v>6743</v>
      </c>
      <c r="F10" s="41">
        <v>4845</v>
      </c>
      <c r="G10" s="42">
        <v>2828</v>
      </c>
      <c r="H10" s="39">
        <v>13639</v>
      </c>
      <c r="I10" s="43">
        <f t="shared" si="3"/>
        <v>0.32730162333976615</v>
      </c>
      <c r="J10" s="26"/>
      <c r="K10" s="24">
        <f t="shared" si="1"/>
        <v>15990</v>
      </c>
      <c r="L10" s="58">
        <f t="shared" si="4"/>
        <v>0.15309342717675106</v>
      </c>
      <c r="M10" s="58">
        <f t="shared" si="5"/>
        <v>6.4207060960381424E-2</v>
      </c>
    </row>
    <row r="11" spans="1:13" ht="20.100000000000001" customHeight="1">
      <c r="B11" s="19" t="s">
        <v>22</v>
      </c>
      <c r="C11" s="39">
        <v>95938</v>
      </c>
      <c r="D11" s="40">
        <f t="shared" si="2"/>
        <v>31493</v>
      </c>
      <c r="E11" s="41">
        <v>14543</v>
      </c>
      <c r="F11" s="41">
        <v>11019</v>
      </c>
      <c r="G11" s="42">
        <v>5931</v>
      </c>
      <c r="H11" s="39">
        <v>30882</v>
      </c>
      <c r="I11" s="43">
        <f t="shared" si="3"/>
        <v>0.32826408722299821</v>
      </c>
      <c r="J11" s="26"/>
      <c r="K11" s="24">
        <f t="shared" si="1"/>
        <v>33563</v>
      </c>
      <c r="L11" s="58">
        <f t="shared" si="4"/>
        <v>0.15158748358314744</v>
      </c>
      <c r="M11" s="58">
        <f t="shared" si="5"/>
        <v>6.1821176176280516E-2</v>
      </c>
    </row>
    <row r="12" spans="1:13" ht="20.100000000000001" customHeight="1">
      <c r="B12" s="19" t="s">
        <v>23</v>
      </c>
      <c r="C12" s="39">
        <v>130828</v>
      </c>
      <c r="D12" s="40">
        <f t="shared" si="2"/>
        <v>48656</v>
      </c>
      <c r="E12" s="41">
        <v>22742</v>
      </c>
      <c r="F12" s="41">
        <v>16705</v>
      </c>
      <c r="G12" s="42">
        <v>9209</v>
      </c>
      <c r="H12" s="39">
        <v>38761</v>
      </c>
      <c r="I12" s="43">
        <f t="shared" si="3"/>
        <v>0.37190815421775153</v>
      </c>
      <c r="J12" s="26"/>
      <c r="K12" s="24">
        <f t="shared" si="1"/>
        <v>43411</v>
      </c>
      <c r="L12" s="58">
        <f t="shared" si="4"/>
        <v>0.17383128993793379</v>
      </c>
      <c r="M12" s="58">
        <f t="shared" si="5"/>
        <v>7.0390130553092609E-2</v>
      </c>
    </row>
    <row r="13" spans="1:13" ht="20.100000000000001" customHeight="1">
      <c r="B13" s="19" t="s">
        <v>24</v>
      </c>
      <c r="C13" s="39">
        <v>55434</v>
      </c>
      <c r="D13" s="40">
        <f t="shared" si="2"/>
        <v>20312</v>
      </c>
      <c r="E13" s="41">
        <v>9017</v>
      </c>
      <c r="F13" s="41">
        <v>7313</v>
      </c>
      <c r="G13" s="42">
        <v>3982</v>
      </c>
      <c r="H13" s="39">
        <v>16760</v>
      </c>
      <c r="I13" s="43">
        <f t="shared" si="3"/>
        <v>0.36641772197568279</v>
      </c>
      <c r="J13" s="26"/>
      <c r="K13" s="24">
        <f t="shared" si="1"/>
        <v>18362</v>
      </c>
      <c r="L13" s="58">
        <f t="shared" si="4"/>
        <v>0.16266190424649132</v>
      </c>
      <c r="M13" s="58">
        <f t="shared" si="5"/>
        <v>7.1833170978100089E-2</v>
      </c>
    </row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224"/>
  <sheetViews>
    <sheetView zoomScaleNormal="100" workbookViewId="0"/>
  </sheetViews>
  <sheetFormatPr defaultColWidth="9" defaultRowHeight="13.2"/>
  <cols>
    <col min="1" max="1" width="2.6640625" style="14" customWidth="1"/>
    <col min="2" max="2" width="2.88671875" style="14" customWidth="1"/>
    <col min="3" max="3" width="12.77734375" style="14" customWidth="1"/>
    <col min="4" max="12" width="8.33203125" style="14" customWidth="1"/>
    <col min="13" max="13" width="2.6640625" style="14" customWidth="1"/>
    <col min="14" max="16384" width="9" style="14"/>
  </cols>
  <sheetData>
    <row r="1" spans="1:21" ht="20.100000000000001" customHeight="1">
      <c r="A1" s="13" t="s">
        <v>42</v>
      </c>
      <c r="B1" s="13"/>
    </row>
    <row r="2" spans="1:21" ht="14.1" customHeight="1">
      <c r="K2" s="44" t="s">
        <v>2</v>
      </c>
    </row>
    <row r="3" spans="1:21" ht="20.100000000000001" customHeight="1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>
      <c r="B4" s="205" t="s">
        <v>66</v>
      </c>
      <c r="C4" s="206"/>
      <c r="D4" s="45">
        <f>SUM(D5:D7)</f>
        <v>7084</v>
      </c>
      <c r="E4" s="46">
        <f t="shared" ref="E4:K4" si="0">SUM(E5:E7)</f>
        <v>5539</v>
      </c>
      <c r="F4" s="46">
        <f t="shared" si="0"/>
        <v>8820</v>
      </c>
      <c r="G4" s="46">
        <f t="shared" si="0"/>
        <v>5280</v>
      </c>
      <c r="H4" s="46">
        <f t="shared" si="0"/>
        <v>4571</v>
      </c>
      <c r="I4" s="46">
        <f t="shared" si="0"/>
        <v>5620</v>
      </c>
      <c r="J4" s="45">
        <f t="shared" si="0"/>
        <v>3039</v>
      </c>
      <c r="K4" s="47">
        <f t="shared" si="0"/>
        <v>39953</v>
      </c>
      <c r="L4" s="55">
        <f>K4/人口統計!D5</f>
        <v>0.18118699179617881</v>
      </c>
      <c r="O4" s="14" t="s">
        <v>188</v>
      </c>
    </row>
    <row r="5" spans="1:21" ht="20.100000000000001" customHeight="1">
      <c r="B5" s="117"/>
      <c r="C5" s="118" t="s">
        <v>15</v>
      </c>
      <c r="D5" s="48">
        <v>848</v>
      </c>
      <c r="E5" s="49">
        <v>792</v>
      </c>
      <c r="F5" s="49">
        <v>792</v>
      </c>
      <c r="G5" s="49">
        <v>569</v>
      </c>
      <c r="H5" s="49">
        <v>513</v>
      </c>
      <c r="I5" s="49">
        <v>515</v>
      </c>
      <c r="J5" s="48">
        <v>323</v>
      </c>
      <c r="K5" s="50">
        <f>SUM(D5:J5)</f>
        <v>4352</v>
      </c>
      <c r="L5" s="56">
        <f>K5/人口統計!D5</f>
        <v>1.973633490093285E-2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>
      <c r="B6" s="117"/>
      <c r="C6" s="118" t="s">
        <v>144</v>
      </c>
      <c r="D6" s="48">
        <v>2895</v>
      </c>
      <c r="E6" s="49">
        <v>2003</v>
      </c>
      <c r="F6" s="49">
        <v>2856</v>
      </c>
      <c r="G6" s="49">
        <v>1575</v>
      </c>
      <c r="H6" s="49">
        <v>1326</v>
      </c>
      <c r="I6" s="49">
        <v>1435</v>
      </c>
      <c r="J6" s="48">
        <v>841</v>
      </c>
      <c r="K6" s="50">
        <f>SUM(D6:J6)</f>
        <v>12931</v>
      </c>
      <c r="L6" s="56">
        <f>K6/人口統計!D5</f>
        <v>5.8642129274807601E-2</v>
      </c>
      <c r="O6" s="162">
        <f>SUM(D6,D7)</f>
        <v>6236</v>
      </c>
      <c r="P6" s="162">
        <f t="shared" ref="P6:U6" si="1">SUM(E6,E7)</f>
        <v>4747</v>
      </c>
      <c r="Q6" s="162">
        <f t="shared" si="1"/>
        <v>8028</v>
      </c>
      <c r="R6" s="162">
        <f t="shared" si="1"/>
        <v>4711</v>
      </c>
      <c r="S6" s="162">
        <f t="shared" si="1"/>
        <v>4058</v>
      </c>
      <c r="T6" s="162">
        <f t="shared" si="1"/>
        <v>5105</v>
      </c>
      <c r="U6" s="162">
        <f t="shared" si="1"/>
        <v>2716</v>
      </c>
    </row>
    <row r="7" spans="1:21" ht="20.100000000000001" customHeight="1">
      <c r="B7" s="117"/>
      <c r="C7" s="119" t="s">
        <v>143</v>
      </c>
      <c r="D7" s="51">
        <v>3341</v>
      </c>
      <c r="E7" s="52">
        <v>2744</v>
      </c>
      <c r="F7" s="52">
        <v>5172</v>
      </c>
      <c r="G7" s="52">
        <v>3136</v>
      </c>
      <c r="H7" s="52">
        <v>2732</v>
      </c>
      <c r="I7" s="52">
        <v>3670</v>
      </c>
      <c r="J7" s="51">
        <v>1875</v>
      </c>
      <c r="K7" s="53">
        <f>SUM(D7:J7)</f>
        <v>22670</v>
      </c>
      <c r="L7" s="57">
        <f>K7/人口統計!D5</f>
        <v>0.10280852762043835</v>
      </c>
      <c r="O7" s="14">
        <f>O6/($K$6+$K$7)</f>
        <v>0.17516361899946631</v>
      </c>
      <c r="P7" s="14">
        <f t="shared" ref="P7:U7" si="2">P6/($K$6+$K$7)</f>
        <v>0.13333895115305749</v>
      </c>
      <c r="Q7" s="14">
        <f t="shared" si="2"/>
        <v>0.22549928372798517</v>
      </c>
      <c r="R7" s="14">
        <f t="shared" si="2"/>
        <v>0.1323277436027078</v>
      </c>
      <c r="S7" s="14">
        <f t="shared" si="2"/>
        <v>0.1139855622033089</v>
      </c>
      <c r="T7" s="14">
        <f t="shared" si="2"/>
        <v>0.14339484845931294</v>
      </c>
      <c r="U7" s="14">
        <f t="shared" si="2"/>
        <v>7.6289991854161396E-2</v>
      </c>
    </row>
    <row r="8" spans="1:21" ht="20.100000000000001" customHeight="1" thickBot="1">
      <c r="B8" s="205" t="s">
        <v>67</v>
      </c>
      <c r="C8" s="206"/>
      <c r="D8" s="45">
        <v>85</v>
      </c>
      <c r="E8" s="46">
        <v>99</v>
      </c>
      <c r="F8" s="46">
        <v>100</v>
      </c>
      <c r="G8" s="46">
        <v>114</v>
      </c>
      <c r="H8" s="46">
        <v>83</v>
      </c>
      <c r="I8" s="46">
        <v>70</v>
      </c>
      <c r="J8" s="45">
        <v>46</v>
      </c>
      <c r="K8" s="47">
        <f>SUM(D8:J8)</f>
        <v>597</v>
      </c>
      <c r="L8" s="80"/>
    </row>
    <row r="9" spans="1:21" ht="20.100000000000001" customHeight="1" thickTop="1">
      <c r="B9" s="207" t="s">
        <v>34</v>
      </c>
      <c r="C9" s="208"/>
      <c r="D9" s="35">
        <f>D4+D8</f>
        <v>7169</v>
      </c>
      <c r="E9" s="34">
        <f t="shared" ref="E9:K9" si="3">E4+E8</f>
        <v>5638</v>
      </c>
      <c r="F9" s="34">
        <f t="shared" si="3"/>
        <v>8920</v>
      </c>
      <c r="G9" s="34">
        <f t="shared" si="3"/>
        <v>5394</v>
      </c>
      <c r="H9" s="34">
        <f t="shared" si="3"/>
        <v>4654</v>
      </c>
      <c r="I9" s="34">
        <f t="shared" si="3"/>
        <v>5690</v>
      </c>
      <c r="J9" s="35">
        <f t="shared" si="3"/>
        <v>3085</v>
      </c>
      <c r="K9" s="54">
        <f t="shared" si="3"/>
        <v>40550</v>
      </c>
      <c r="L9" s="81"/>
    </row>
    <row r="10" spans="1:21" ht="20.100000000000001" customHeight="1"/>
    <row r="11" spans="1:21" ht="20.100000000000001" customHeight="1"/>
    <row r="12" spans="1:21" ht="20.100000000000001" customHeight="1"/>
    <row r="13" spans="1:21" ht="20.100000000000001" customHeight="1"/>
    <row r="14" spans="1:21" ht="20.100000000000001" customHeight="1"/>
    <row r="15" spans="1:21" ht="20.100000000000001" customHeight="1"/>
    <row r="16" spans="1:21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41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>
      <c r="B24" s="209" t="s">
        <v>17</v>
      </c>
      <c r="C24" s="210"/>
      <c r="D24" s="45">
        <v>1164</v>
      </c>
      <c r="E24" s="46">
        <v>1172</v>
      </c>
      <c r="F24" s="46">
        <v>1382</v>
      </c>
      <c r="G24" s="46">
        <v>918</v>
      </c>
      <c r="H24" s="46">
        <v>791</v>
      </c>
      <c r="I24" s="46">
        <v>971</v>
      </c>
      <c r="J24" s="45">
        <v>548</v>
      </c>
      <c r="K24" s="47">
        <f>SUM(D24:J24)</f>
        <v>6946</v>
      </c>
      <c r="L24" s="55">
        <f>K24/人口統計!D6</f>
        <v>0.1499503475670308</v>
      </c>
    </row>
    <row r="25" spans="1:12" ht="20.100000000000001" customHeight="1">
      <c r="B25" s="213" t="s">
        <v>43</v>
      </c>
      <c r="C25" s="214"/>
      <c r="D25" s="45">
        <v>1182</v>
      </c>
      <c r="E25" s="46">
        <v>1058</v>
      </c>
      <c r="F25" s="46">
        <v>1116</v>
      </c>
      <c r="G25" s="46">
        <v>710</v>
      </c>
      <c r="H25" s="46">
        <v>661</v>
      </c>
      <c r="I25" s="46">
        <v>679</v>
      </c>
      <c r="J25" s="45">
        <v>383</v>
      </c>
      <c r="K25" s="47">
        <f t="shared" ref="K25:K31" si="4">SUM(D25:J25)</f>
        <v>5789</v>
      </c>
      <c r="L25" s="55">
        <f>K25/人口統計!D7</f>
        <v>0.18836429896202778</v>
      </c>
    </row>
    <row r="26" spans="1:12" ht="20.100000000000001" customHeight="1">
      <c r="B26" s="213" t="s">
        <v>44</v>
      </c>
      <c r="C26" s="214"/>
      <c r="D26" s="45">
        <v>743</v>
      </c>
      <c r="E26" s="46">
        <v>394</v>
      </c>
      <c r="F26" s="46">
        <v>915</v>
      </c>
      <c r="G26" s="46">
        <v>474</v>
      </c>
      <c r="H26" s="46">
        <v>406</v>
      </c>
      <c r="I26" s="46">
        <v>520</v>
      </c>
      <c r="J26" s="45">
        <v>299</v>
      </c>
      <c r="K26" s="47">
        <f t="shared" si="4"/>
        <v>3751</v>
      </c>
      <c r="L26" s="55">
        <f>K26/人口統計!D8</f>
        <v>0.20289933466760426</v>
      </c>
    </row>
    <row r="27" spans="1:12" ht="20.100000000000001" customHeight="1">
      <c r="B27" s="213" t="s">
        <v>45</v>
      </c>
      <c r="C27" s="214"/>
      <c r="D27" s="45">
        <v>206</v>
      </c>
      <c r="E27" s="46">
        <v>169</v>
      </c>
      <c r="F27" s="46">
        <v>381</v>
      </c>
      <c r="G27" s="46">
        <v>213</v>
      </c>
      <c r="H27" s="46">
        <v>189</v>
      </c>
      <c r="I27" s="46">
        <v>202</v>
      </c>
      <c r="J27" s="45">
        <v>127</v>
      </c>
      <c r="K27" s="47">
        <f t="shared" si="4"/>
        <v>1487</v>
      </c>
      <c r="L27" s="55">
        <f>K27/人口統計!D9</f>
        <v>0.14740285487708168</v>
      </c>
    </row>
    <row r="28" spans="1:12" ht="20.100000000000001" customHeight="1">
      <c r="B28" s="213" t="s">
        <v>46</v>
      </c>
      <c r="C28" s="214"/>
      <c r="D28" s="45">
        <v>329</v>
      </c>
      <c r="E28" s="46">
        <v>249</v>
      </c>
      <c r="F28" s="46">
        <v>476</v>
      </c>
      <c r="G28" s="46">
        <v>316</v>
      </c>
      <c r="H28" s="46">
        <v>291</v>
      </c>
      <c r="I28" s="46">
        <v>378</v>
      </c>
      <c r="J28" s="45">
        <v>208</v>
      </c>
      <c r="K28" s="47">
        <f t="shared" si="4"/>
        <v>2247</v>
      </c>
      <c r="L28" s="55">
        <f>K28/人口統計!D10</f>
        <v>0.1558684794672586</v>
      </c>
    </row>
    <row r="29" spans="1:12" ht="20.100000000000001" customHeight="1">
      <c r="B29" s="213" t="s">
        <v>47</v>
      </c>
      <c r="C29" s="214"/>
      <c r="D29" s="45">
        <v>739</v>
      </c>
      <c r="E29" s="46">
        <v>699</v>
      </c>
      <c r="F29" s="46">
        <v>1394</v>
      </c>
      <c r="G29" s="46">
        <v>775</v>
      </c>
      <c r="H29" s="46">
        <v>676</v>
      </c>
      <c r="I29" s="46">
        <v>795</v>
      </c>
      <c r="J29" s="45">
        <v>410</v>
      </c>
      <c r="K29" s="47">
        <f t="shared" si="4"/>
        <v>5488</v>
      </c>
      <c r="L29" s="55">
        <f>K29/人口統計!D11</f>
        <v>0.17426094687708379</v>
      </c>
    </row>
    <row r="30" spans="1:12" ht="20.100000000000001" customHeight="1">
      <c r="B30" s="213" t="s">
        <v>48</v>
      </c>
      <c r="C30" s="214"/>
      <c r="D30" s="45">
        <v>2184</v>
      </c>
      <c r="E30" s="46">
        <v>1400</v>
      </c>
      <c r="F30" s="46">
        <v>2314</v>
      </c>
      <c r="G30" s="46">
        <v>1405</v>
      </c>
      <c r="H30" s="46">
        <v>1186</v>
      </c>
      <c r="I30" s="46">
        <v>1494</v>
      </c>
      <c r="J30" s="45">
        <v>753</v>
      </c>
      <c r="K30" s="47">
        <f t="shared" si="4"/>
        <v>10736</v>
      </c>
      <c r="L30" s="55">
        <f>K30/人口統計!D12</f>
        <v>0.22065110161131207</v>
      </c>
    </row>
    <row r="31" spans="1:12" ht="20.100000000000001" customHeight="1" thickBot="1">
      <c r="B31" s="209" t="s">
        <v>24</v>
      </c>
      <c r="C31" s="210"/>
      <c r="D31" s="45">
        <v>537</v>
      </c>
      <c r="E31" s="46">
        <v>398</v>
      </c>
      <c r="F31" s="46">
        <v>842</v>
      </c>
      <c r="G31" s="46">
        <v>469</v>
      </c>
      <c r="H31" s="46">
        <v>371</v>
      </c>
      <c r="I31" s="46">
        <v>581</v>
      </c>
      <c r="J31" s="45">
        <v>311</v>
      </c>
      <c r="K31" s="47">
        <f t="shared" si="4"/>
        <v>3509</v>
      </c>
      <c r="L31" s="59">
        <f>K31/人口統計!D13</f>
        <v>0.17275502166207168</v>
      </c>
    </row>
    <row r="32" spans="1:12" ht="20.100000000000001" customHeight="1" thickTop="1">
      <c r="B32" s="211" t="s">
        <v>49</v>
      </c>
      <c r="C32" s="212"/>
      <c r="D32" s="35">
        <f>SUM(D24:D31)</f>
        <v>7084</v>
      </c>
      <c r="E32" s="34">
        <f t="shared" ref="E32:J32" si="5">SUM(E24:E31)</f>
        <v>5539</v>
      </c>
      <c r="F32" s="34">
        <f t="shared" si="5"/>
        <v>8820</v>
      </c>
      <c r="G32" s="34">
        <f t="shared" si="5"/>
        <v>5280</v>
      </c>
      <c r="H32" s="34">
        <f t="shared" si="5"/>
        <v>4571</v>
      </c>
      <c r="I32" s="34">
        <f t="shared" si="5"/>
        <v>5620</v>
      </c>
      <c r="J32" s="35">
        <f t="shared" si="5"/>
        <v>3039</v>
      </c>
      <c r="K32" s="54">
        <f>SUM(K24:K31)</f>
        <v>39953</v>
      </c>
      <c r="L32" s="60">
        <f>K32/人口統計!D5</f>
        <v>0.18118699179617881</v>
      </c>
    </row>
    <row r="33" spans="1:11" ht="20.100000000000001" customHeight="1">
      <c r="C33" s="14" t="s">
        <v>50</v>
      </c>
    </row>
    <row r="34" spans="1:11" ht="20.100000000000001" customHeight="1"/>
    <row r="35" spans="1:11" ht="20.100000000000001" customHeight="1"/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>
      <c r="A47" s="13" t="s">
        <v>153</v>
      </c>
    </row>
    <row r="48" spans="1:11" ht="20.100000000000001" customHeight="1">
      <c r="K48" s="44" t="s">
        <v>2</v>
      </c>
    </row>
    <row r="49" spans="2:14" ht="20.100000000000001" customHeight="1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>
      <c r="B50" s="203" t="s">
        <v>154</v>
      </c>
      <c r="C50" s="204"/>
      <c r="D50" s="191">
        <v>264</v>
      </c>
      <c r="E50" s="192">
        <v>281</v>
      </c>
      <c r="F50" s="192">
        <v>292</v>
      </c>
      <c r="G50" s="192">
        <v>204</v>
      </c>
      <c r="H50" s="192">
        <v>158</v>
      </c>
      <c r="I50" s="192">
        <v>200</v>
      </c>
      <c r="J50" s="191">
        <v>119</v>
      </c>
      <c r="K50" s="193">
        <f t="shared" ref="K50:K82" si="6">SUM(D50:J50)</f>
        <v>1518</v>
      </c>
      <c r="L50" s="194">
        <f>K50/N50</f>
        <v>0.1412093023255814</v>
      </c>
      <c r="N50" s="14">
        <v>10750</v>
      </c>
    </row>
    <row r="51" spans="2:14" ht="20.100000000000001" customHeight="1">
      <c r="B51" s="203" t="s">
        <v>155</v>
      </c>
      <c r="C51" s="204"/>
      <c r="D51" s="191">
        <v>198</v>
      </c>
      <c r="E51" s="192">
        <v>196</v>
      </c>
      <c r="F51" s="192">
        <v>288</v>
      </c>
      <c r="G51" s="192">
        <v>158</v>
      </c>
      <c r="H51" s="192">
        <v>142</v>
      </c>
      <c r="I51" s="192">
        <v>174</v>
      </c>
      <c r="J51" s="191">
        <v>79</v>
      </c>
      <c r="K51" s="193">
        <f t="shared" si="6"/>
        <v>1235</v>
      </c>
      <c r="L51" s="194">
        <f t="shared" ref="L51:L82" si="7">K51/N51</f>
        <v>0.15878117768063771</v>
      </c>
      <c r="N51" s="14">
        <v>7778</v>
      </c>
    </row>
    <row r="52" spans="2:14" ht="20.100000000000001" customHeight="1">
      <c r="B52" s="203" t="s">
        <v>156</v>
      </c>
      <c r="C52" s="204"/>
      <c r="D52" s="191">
        <v>341</v>
      </c>
      <c r="E52" s="192">
        <v>320</v>
      </c>
      <c r="F52" s="192">
        <v>328</v>
      </c>
      <c r="G52" s="192">
        <v>258</v>
      </c>
      <c r="H52" s="192">
        <v>214</v>
      </c>
      <c r="I52" s="192">
        <v>242</v>
      </c>
      <c r="J52" s="191">
        <v>141</v>
      </c>
      <c r="K52" s="193">
        <f t="shared" si="6"/>
        <v>1844</v>
      </c>
      <c r="L52" s="194">
        <f t="shared" si="7"/>
        <v>0.16585716855549559</v>
      </c>
      <c r="N52" s="14">
        <v>11118</v>
      </c>
    </row>
    <row r="53" spans="2:14" ht="20.100000000000001" customHeight="1">
      <c r="B53" s="203" t="s">
        <v>157</v>
      </c>
      <c r="C53" s="204"/>
      <c r="D53" s="191">
        <v>174</v>
      </c>
      <c r="E53" s="192">
        <v>175</v>
      </c>
      <c r="F53" s="192">
        <v>220</v>
      </c>
      <c r="G53" s="192">
        <v>170</v>
      </c>
      <c r="H53" s="192">
        <v>133</v>
      </c>
      <c r="I53" s="192">
        <v>173</v>
      </c>
      <c r="J53" s="191">
        <v>103</v>
      </c>
      <c r="K53" s="193">
        <f t="shared" si="6"/>
        <v>1148</v>
      </c>
      <c r="L53" s="194">
        <f t="shared" si="7"/>
        <v>0.14940135346173869</v>
      </c>
      <c r="N53" s="14">
        <v>7684</v>
      </c>
    </row>
    <row r="54" spans="2:14" ht="20.100000000000001" customHeight="1">
      <c r="B54" s="203" t="s">
        <v>158</v>
      </c>
      <c r="C54" s="204"/>
      <c r="D54" s="191">
        <v>139</v>
      </c>
      <c r="E54" s="192">
        <v>173</v>
      </c>
      <c r="F54" s="192">
        <v>179</v>
      </c>
      <c r="G54" s="192">
        <v>103</v>
      </c>
      <c r="H54" s="192">
        <v>109</v>
      </c>
      <c r="I54" s="192">
        <v>146</v>
      </c>
      <c r="J54" s="191">
        <v>85</v>
      </c>
      <c r="K54" s="193">
        <f t="shared" si="6"/>
        <v>934</v>
      </c>
      <c r="L54" s="194">
        <f t="shared" si="7"/>
        <v>0.14413580246913579</v>
      </c>
      <c r="N54" s="14">
        <v>6480</v>
      </c>
    </row>
    <row r="55" spans="2:14" ht="20.100000000000001" customHeight="1">
      <c r="B55" s="203" t="s">
        <v>159</v>
      </c>
      <c r="C55" s="204"/>
      <c r="D55" s="191">
        <v>69</v>
      </c>
      <c r="E55" s="192">
        <v>64</v>
      </c>
      <c r="F55" s="192">
        <v>89</v>
      </c>
      <c r="G55" s="192">
        <v>54</v>
      </c>
      <c r="H55" s="192">
        <v>49</v>
      </c>
      <c r="I55" s="192">
        <v>53</v>
      </c>
      <c r="J55" s="191">
        <v>30</v>
      </c>
      <c r="K55" s="193">
        <f t="shared" si="6"/>
        <v>408</v>
      </c>
      <c r="L55" s="194">
        <f t="shared" si="7"/>
        <v>0.16242038216560509</v>
      </c>
      <c r="N55" s="14">
        <v>2512</v>
      </c>
    </row>
    <row r="56" spans="2:14" ht="20.100000000000001" customHeight="1">
      <c r="B56" s="203" t="s">
        <v>160</v>
      </c>
      <c r="C56" s="204"/>
      <c r="D56" s="191">
        <v>169</v>
      </c>
      <c r="E56" s="192">
        <v>162</v>
      </c>
      <c r="F56" s="192">
        <v>163</v>
      </c>
      <c r="G56" s="192">
        <v>124</v>
      </c>
      <c r="H56" s="192">
        <v>107</v>
      </c>
      <c r="I56" s="192">
        <v>99</v>
      </c>
      <c r="J56" s="191">
        <v>40</v>
      </c>
      <c r="K56" s="193">
        <f t="shared" si="6"/>
        <v>864</v>
      </c>
      <c r="L56" s="194">
        <f t="shared" si="7"/>
        <v>0.20182200420462509</v>
      </c>
      <c r="N56" s="14">
        <v>4281</v>
      </c>
    </row>
    <row r="57" spans="2:14" ht="20.100000000000001" customHeight="1">
      <c r="B57" s="203" t="s">
        <v>161</v>
      </c>
      <c r="C57" s="204"/>
      <c r="D57" s="191">
        <v>411</v>
      </c>
      <c r="E57" s="192">
        <v>382</v>
      </c>
      <c r="F57" s="192">
        <v>393</v>
      </c>
      <c r="G57" s="192">
        <v>244</v>
      </c>
      <c r="H57" s="192">
        <v>194</v>
      </c>
      <c r="I57" s="192">
        <v>207</v>
      </c>
      <c r="J57" s="191">
        <v>109</v>
      </c>
      <c r="K57" s="193">
        <f t="shared" si="6"/>
        <v>1940</v>
      </c>
      <c r="L57" s="194">
        <f t="shared" si="7"/>
        <v>0.20914187149633462</v>
      </c>
      <c r="N57" s="14">
        <v>9276</v>
      </c>
    </row>
    <row r="58" spans="2:14" ht="20.100000000000001" customHeight="1">
      <c r="B58" s="203" t="s">
        <v>162</v>
      </c>
      <c r="C58" s="204"/>
      <c r="D58" s="191">
        <v>395</v>
      </c>
      <c r="E58" s="192">
        <v>342</v>
      </c>
      <c r="F58" s="192">
        <v>383</v>
      </c>
      <c r="G58" s="192">
        <v>233</v>
      </c>
      <c r="H58" s="192">
        <v>237</v>
      </c>
      <c r="I58" s="192">
        <v>246</v>
      </c>
      <c r="J58" s="191">
        <v>155</v>
      </c>
      <c r="K58" s="193">
        <f t="shared" si="6"/>
        <v>1991</v>
      </c>
      <c r="L58" s="194">
        <f t="shared" si="7"/>
        <v>0.18811413454270598</v>
      </c>
      <c r="N58" s="14">
        <v>10584</v>
      </c>
    </row>
    <row r="59" spans="2:14" ht="20.100000000000001" customHeight="1">
      <c r="B59" s="203" t="s">
        <v>163</v>
      </c>
      <c r="C59" s="204"/>
      <c r="D59" s="191">
        <v>224</v>
      </c>
      <c r="E59" s="192">
        <v>190</v>
      </c>
      <c r="F59" s="192">
        <v>188</v>
      </c>
      <c r="G59" s="192">
        <v>129</v>
      </c>
      <c r="H59" s="192">
        <v>135</v>
      </c>
      <c r="I59" s="192">
        <v>139</v>
      </c>
      <c r="J59" s="191">
        <v>83</v>
      </c>
      <c r="K59" s="193">
        <f t="shared" si="6"/>
        <v>1088</v>
      </c>
      <c r="L59" s="194">
        <f t="shared" si="7"/>
        <v>0.1650485436893204</v>
      </c>
      <c r="N59" s="14">
        <v>6592</v>
      </c>
    </row>
    <row r="60" spans="2:14" ht="20.100000000000001" customHeight="1">
      <c r="B60" s="203" t="s">
        <v>164</v>
      </c>
      <c r="C60" s="204"/>
      <c r="D60" s="191">
        <v>372</v>
      </c>
      <c r="E60" s="192">
        <v>198</v>
      </c>
      <c r="F60" s="192">
        <v>488</v>
      </c>
      <c r="G60" s="192">
        <v>250</v>
      </c>
      <c r="H60" s="192">
        <v>215</v>
      </c>
      <c r="I60" s="192">
        <v>289</v>
      </c>
      <c r="J60" s="191">
        <v>165</v>
      </c>
      <c r="K60" s="193">
        <f t="shared" si="6"/>
        <v>1977</v>
      </c>
      <c r="L60" s="194">
        <f t="shared" si="7"/>
        <v>0.2083245521601686</v>
      </c>
      <c r="N60" s="14">
        <v>9490</v>
      </c>
    </row>
    <row r="61" spans="2:14" ht="20.100000000000001" customHeight="1">
      <c r="B61" s="203" t="s">
        <v>165</v>
      </c>
      <c r="C61" s="204"/>
      <c r="D61" s="191">
        <v>119</v>
      </c>
      <c r="E61" s="192">
        <v>73</v>
      </c>
      <c r="F61" s="192">
        <v>156</v>
      </c>
      <c r="G61" s="192">
        <v>82</v>
      </c>
      <c r="H61" s="192">
        <v>72</v>
      </c>
      <c r="I61" s="192">
        <v>85</v>
      </c>
      <c r="J61" s="191">
        <v>49</v>
      </c>
      <c r="K61" s="193">
        <f t="shared" si="6"/>
        <v>636</v>
      </c>
      <c r="L61" s="194">
        <f t="shared" si="7"/>
        <v>0.21129568106312294</v>
      </c>
      <c r="N61" s="14">
        <v>3010</v>
      </c>
    </row>
    <row r="62" spans="2:14" ht="20.100000000000001" customHeight="1">
      <c r="B62" s="203" t="s">
        <v>166</v>
      </c>
      <c r="C62" s="204"/>
      <c r="D62" s="191">
        <v>262</v>
      </c>
      <c r="E62" s="192">
        <v>130</v>
      </c>
      <c r="F62" s="192">
        <v>281</v>
      </c>
      <c r="G62" s="192">
        <v>154</v>
      </c>
      <c r="H62" s="192">
        <v>126</v>
      </c>
      <c r="I62" s="192">
        <v>153</v>
      </c>
      <c r="J62" s="191">
        <v>91</v>
      </c>
      <c r="K62" s="193">
        <f t="shared" si="6"/>
        <v>1197</v>
      </c>
      <c r="L62" s="194">
        <f t="shared" si="7"/>
        <v>0.19993318857524636</v>
      </c>
      <c r="N62" s="14">
        <v>5987</v>
      </c>
    </row>
    <row r="63" spans="2:14" ht="20.100000000000001" customHeight="1">
      <c r="B63" s="203" t="s">
        <v>167</v>
      </c>
      <c r="C63" s="204"/>
      <c r="D63" s="191">
        <v>196</v>
      </c>
      <c r="E63" s="192">
        <v>153</v>
      </c>
      <c r="F63" s="192">
        <v>359</v>
      </c>
      <c r="G63" s="192">
        <v>191</v>
      </c>
      <c r="H63" s="192">
        <v>165</v>
      </c>
      <c r="I63" s="192">
        <v>177</v>
      </c>
      <c r="J63" s="191">
        <v>101</v>
      </c>
      <c r="K63" s="193">
        <f t="shared" si="6"/>
        <v>1342</v>
      </c>
      <c r="L63" s="194">
        <f t="shared" si="7"/>
        <v>0.14567954841511072</v>
      </c>
      <c r="N63" s="14">
        <v>9212</v>
      </c>
    </row>
    <row r="64" spans="2:14" ht="20.100000000000001" customHeight="1">
      <c r="B64" s="203" t="s">
        <v>168</v>
      </c>
      <c r="C64" s="204"/>
      <c r="D64" s="191">
        <v>14</v>
      </c>
      <c r="E64" s="192">
        <v>21</v>
      </c>
      <c r="F64" s="192">
        <v>28</v>
      </c>
      <c r="G64" s="192">
        <v>26</v>
      </c>
      <c r="H64" s="192">
        <v>25</v>
      </c>
      <c r="I64" s="192">
        <v>29</v>
      </c>
      <c r="J64" s="191">
        <v>26</v>
      </c>
      <c r="K64" s="193">
        <f t="shared" si="6"/>
        <v>169</v>
      </c>
      <c r="L64" s="194">
        <f t="shared" si="7"/>
        <v>0.19292237442922375</v>
      </c>
      <c r="N64" s="14">
        <v>876</v>
      </c>
    </row>
    <row r="65" spans="2:14" ht="20.100000000000001" customHeight="1">
      <c r="B65" s="203" t="s">
        <v>169</v>
      </c>
      <c r="C65" s="204"/>
      <c r="D65" s="191">
        <v>199</v>
      </c>
      <c r="E65" s="192">
        <v>157</v>
      </c>
      <c r="F65" s="192">
        <v>334</v>
      </c>
      <c r="G65" s="192">
        <v>212</v>
      </c>
      <c r="H65" s="192">
        <v>214</v>
      </c>
      <c r="I65" s="192">
        <v>272</v>
      </c>
      <c r="J65" s="191">
        <v>142</v>
      </c>
      <c r="K65" s="193">
        <f t="shared" si="6"/>
        <v>1530</v>
      </c>
      <c r="L65" s="194">
        <f t="shared" si="7"/>
        <v>0.15406303494109355</v>
      </c>
      <c r="N65" s="14">
        <v>9931</v>
      </c>
    </row>
    <row r="66" spans="2:14" ht="20.100000000000001" customHeight="1">
      <c r="B66" s="203" t="s">
        <v>170</v>
      </c>
      <c r="C66" s="204"/>
      <c r="D66" s="191">
        <v>139</v>
      </c>
      <c r="E66" s="192">
        <v>97</v>
      </c>
      <c r="F66" s="192">
        <v>148</v>
      </c>
      <c r="G66" s="192">
        <v>110</v>
      </c>
      <c r="H66" s="192">
        <v>82</v>
      </c>
      <c r="I66" s="192">
        <v>108</v>
      </c>
      <c r="J66" s="191">
        <v>70</v>
      </c>
      <c r="K66" s="193">
        <f t="shared" si="6"/>
        <v>754</v>
      </c>
      <c r="L66" s="194">
        <f t="shared" si="7"/>
        <v>0.1681159420289855</v>
      </c>
      <c r="N66" s="14">
        <v>4485</v>
      </c>
    </row>
    <row r="67" spans="2:14" ht="20.100000000000001" customHeight="1">
      <c r="B67" s="203" t="s">
        <v>171</v>
      </c>
      <c r="C67" s="204"/>
      <c r="D67" s="187">
        <v>544</v>
      </c>
      <c r="E67" s="188">
        <v>509</v>
      </c>
      <c r="F67" s="188">
        <v>1004</v>
      </c>
      <c r="G67" s="188">
        <v>546</v>
      </c>
      <c r="H67" s="188">
        <v>489</v>
      </c>
      <c r="I67" s="188">
        <v>594</v>
      </c>
      <c r="J67" s="187">
        <v>302</v>
      </c>
      <c r="K67" s="189">
        <f t="shared" si="6"/>
        <v>3988</v>
      </c>
      <c r="L67" s="195">
        <f t="shared" si="7"/>
        <v>0.18389744535645117</v>
      </c>
      <c r="N67" s="14">
        <v>21686</v>
      </c>
    </row>
    <row r="68" spans="2:14" ht="20.100000000000001" customHeight="1">
      <c r="B68" s="203" t="s">
        <v>172</v>
      </c>
      <c r="C68" s="204"/>
      <c r="D68" s="187">
        <v>84</v>
      </c>
      <c r="E68" s="188">
        <v>86</v>
      </c>
      <c r="F68" s="188">
        <v>175</v>
      </c>
      <c r="G68" s="188">
        <v>117</v>
      </c>
      <c r="H68" s="188">
        <v>87</v>
      </c>
      <c r="I68" s="188">
        <v>83</v>
      </c>
      <c r="J68" s="187">
        <v>52</v>
      </c>
      <c r="K68" s="189">
        <f t="shared" si="6"/>
        <v>684</v>
      </c>
      <c r="L68" s="195">
        <f t="shared" si="7"/>
        <v>0.16756491915727584</v>
      </c>
      <c r="N68" s="14">
        <v>4082</v>
      </c>
    </row>
    <row r="69" spans="2:14" ht="20.100000000000001" customHeight="1">
      <c r="B69" s="203" t="s">
        <v>173</v>
      </c>
      <c r="C69" s="204"/>
      <c r="D69" s="187">
        <v>115</v>
      </c>
      <c r="E69" s="188">
        <v>114</v>
      </c>
      <c r="F69" s="188">
        <v>242</v>
      </c>
      <c r="G69" s="188">
        <v>127</v>
      </c>
      <c r="H69" s="188">
        <v>113</v>
      </c>
      <c r="I69" s="188">
        <v>128</v>
      </c>
      <c r="J69" s="187">
        <v>60</v>
      </c>
      <c r="K69" s="189">
        <f t="shared" si="6"/>
        <v>899</v>
      </c>
      <c r="L69" s="195">
        <f t="shared" si="7"/>
        <v>0.15703056768558951</v>
      </c>
      <c r="N69" s="14">
        <v>5725</v>
      </c>
    </row>
    <row r="70" spans="2:14" ht="20.100000000000001" customHeight="1">
      <c r="B70" s="203" t="s">
        <v>174</v>
      </c>
      <c r="C70" s="204"/>
      <c r="D70" s="187">
        <v>826</v>
      </c>
      <c r="E70" s="188">
        <v>495</v>
      </c>
      <c r="F70" s="188">
        <v>747</v>
      </c>
      <c r="G70" s="188">
        <v>427</v>
      </c>
      <c r="H70" s="188">
        <v>390</v>
      </c>
      <c r="I70" s="188">
        <v>460</v>
      </c>
      <c r="J70" s="187">
        <v>231</v>
      </c>
      <c r="K70" s="189">
        <f t="shared" si="6"/>
        <v>3576</v>
      </c>
      <c r="L70" s="195">
        <f t="shared" si="7"/>
        <v>0.22884935364136696</v>
      </c>
      <c r="N70" s="14">
        <v>15626</v>
      </c>
    </row>
    <row r="71" spans="2:14" ht="20.100000000000001" customHeight="1">
      <c r="B71" s="203" t="s">
        <v>175</v>
      </c>
      <c r="C71" s="204"/>
      <c r="D71" s="187">
        <v>108</v>
      </c>
      <c r="E71" s="188">
        <v>121</v>
      </c>
      <c r="F71" s="188">
        <v>200</v>
      </c>
      <c r="G71" s="188">
        <v>146</v>
      </c>
      <c r="H71" s="188">
        <v>130</v>
      </c>
      <c r="I71" s="188">
        <v>145</v>
      </c>
      <c r="J71" s="187">
        <v>85</v>
      </c>
      <c r="K71" s="189">
        <f t="shared" si="6"/>
        <v>935</v>
      </c>
      <c r="L71" s="195">
        <f t="shared" si="7"/>
        <v>0.20137841912556537</v>
      </c>
      <c r="N71" s="14">
        <v>4643</v>
      </c>
    </row>
    <row r="72" spans="2:14" ht="20.100000000000001" customHeight="1">
      <c r="B72" s="203" t="s">
        <v>176</v>
      </c>
      <c r="C72" s="204"/>
      <c r="D72" s="187">
        <v>184</v>
      </c>
      <c r="E72" s="188">
        <v>120</v>
      </c>
      <c r="F72" s="188">
        <v>209</v>
      </c>
      <c r="G72" s="188">
        <v>115</v>
      </c>
      <c r="H72" s="188">
        <v>87</v>
      </c>
      <c r="I72" s="188">
        <v>131</v>
      </c>
      <c r="J72" s="187">
        <v>56</v>
      </c>
      <c r="K72" s="189">
        <f t="shared" si="6"/>
        <v>902</v>
      </c>
      <c r="L72" s="195">
        <f t="shared" si="7"/>
        <v>0.20812182741116753</v>
      </c>
      <c r="N72" s="14">
        <v>4334</v>
      </c>
    </row>
    <row r="73" spans="2:14" ht="20.100000000000001" customHeight="1">
      <c r="B73" s="203" t="s">
        <v>177</v>
      </c>
      <c r="C73" s="204"/>
      <c r="D73" s="187">
        <v>168</v>
      </c>
      <c r="E73" s="188">
        <v>89</v>
      </c>
      <c r="F73" s="188">
        <v>166</v>
      </c>
      <c r="G73" s="188">
        <v>99</v>
      </c>
      <c r="H73" s="188">
        <v>93</v>
      </c>
      <c r="I73" s="188">
        <v>146</v>
      </c>
      <c r="J73" s="187">
        <v>57</v>
      </c>
      <c r="K73" s="189">
        <f t="shared" si="6"/>
        <v>818</v>
      </c>
      <c r="L73" s="195">
        <f t="shared" si="7"/>
        <v>0.20985120574653668</v>
      </c>
      <c r="N73" s="14">
        <v>3898</v>
      </c>
    </row>
    <row r="74" spans="2:14" ht="20.100000000000001" customHeight="1">
      <c r="B74" s="203" t="s">
        <v>178</v>
      </c>
      <c r="C74" s="204"/>
      <c r="D74" s="187">
        <v>150</v>
      </c>
      <c r="E74" s="188">
        <v>108</v>
      </c>
      <c r="F74" s="188">
        <v>179</v>
      </c>
      <c r="G74" s="188">
        <v>91</v>
      </c>
      <c r="H74" s="188">
        <v>71</v>
      </c>
      <c r="I74" s="188">
        <v>94</v>
      </c>
      <c r="J74" s="187">
        <v>51</v>
      </c>
      <c r="K74" s="189">
        <f t="shared" si="6"/>
        <v>744</v>
      </c>
      <c r="L74" s="196">
        <f t="shared" si="7"/>
        <v>0.23076923076923078</v>
      </c>
      <c r="N74" s="14">
        <v>3224</v>
      </c>
    </row>
    <row r="75" spans="2:14" ht="20.100000000000001" customHeight="1">
      <c r="B75" s="203" t="s">
        <v>179</v>
      </c>
      <c r="C75" s="204"/>
      <c r="D75" s="187">
        <v>312</v>
      </c>
      <c r="E75" s="188">
        <v>195</v>
      </c>
      <c r="F75" s="188">
        <v>305</v>
      </c>
      <c r="G75" s="188">
        <v>206</v>
      </c>
      <c r="H75" s="188">
        <v>195</v>
      </c>
      <c r="I75" s="188">
        <v>202</v>
      </c>
      <c r="J75" s="187">
        <v>106</v>
      </c>
      <c r="K75" s="189">
        <f t="shared" si="6"/>
        <v>1521</v>
      </c>
      <c r="L75" s="197">
        <f t="shared" si="7"/>
        <v>0.2535</v>
      </c>
      <c r="N75" s="14">
        <v>6000</v>
      </c>
    </row>
    <row r="76" spans="2:14" ht="20.100000000000001" customHeight="1">
      <c r="B76" s="203" t="s">
        <v>180</v>
      </c>
      <c r="C76" s="204"/>
      <c r="D76" s="187">
        <v>84</v>
      </c>
      <c r="E76" s="188">
        <v>73</v>
      </c>
      <c r="F76" s="188">
        <v>92</v>
      </c>
      <c r="G76" s="188">
        <v>65</v>
      </c>
      <c r="H76" s="188">
        <v>45</v>
      </c>
      <c r="I76" s="188">
        <v>77</v>
      </c>
      <c r="J76" s="187">
        <v>30</v>
      </c>
      <c r="K76" s="189">
        <f t="shared" si="6"/>
        <v>466</v>
      </c>
      <c r="L76" s="195">
        <f t="shared" si="7"/>
        <v>0.23958868894601543</v>
      </c>
      <c r="N76" s="14">
        <v>1945</v>
      </c>
    </row>
    <row r="77" spans="2:14" ht="20.100000000000001" customHeight="1">
      <c r="B77" s="203" t="s">
        <v>181</v>
      </c>
      <c r="C77" s="204"/>
      <c r="D77" s="187">
        <v>315</v>
      </c>
      <c r="E77" s="188">
        <v>179</v>
      </c>
      <c r="F77" s="188">
        <v>374</v>
      </c>
      <c r="G77" s="188">
        <v>245</v>
      </c>
      <c r="H77" s="188">
        <v>178</v>
      </c>
      <c r="I77" s="188">
        <v>216</v>
      </c>
      <c r="J77" s="187">
        <v>122</v>
      </c>
      <c r="K77" s="189">
        <f t="shared" si="6"/>
        <v>1629</v>
      </c>
      <c r="L77" s="195">
        <f t="shared" si="7"/>
        <v>0.20940994986502121</v>
      </c>
      <c r="N77" s="14">
        <v>7779</v>
      </c>
    </row>
    <row r="78" spans="2:14" ht="20.100000000000001" customHeight="1">
      <c r="B78" s="203" t="s">
        <v>182</v>
      </c>
      <c r="C78" s="204"/>
      <c r="D78" s="187">
        <v>52</v>
      </c>
      <c r="E78" s="188">
        <v>33</v>
      </c>
      <c r="F78" s="188">
        <v>62</v>
      </c>
      <c r="G78" s="188">
        <v>29</v>
      </c>
      <c r="H78" s="188">
        <v>18</v>
      </c>
      <c r="I78" s="188">
        <v>39</v>
      </c>
      <c r="J78" s="187">
        <v>27</v>
      </c>
      <c r="K78" s="189">
        <f t="shared" si="6"/>
        <v>260</v>
      </c>
      <c r="L78" s="195">
        <f t="shared" si="7"/>
        <v>0.21541010770505387</v>
      </c>
      <c r="N78" s="14">
        <v>1207</v>
      </c>
    </row>
    <row r="79" spans="2:14" ht="20.100000000000001" customHeight="1">
      <c r="B79" s="203" t="s">
        <v>183</v>
      </c>
      <c r="C79" s="204"/>
      <c r="D79" s="187">
        <v>215</v>
      </c>
      <c r="E79" s="188">
        <v>148</v>
      </c>
      <c r="F79" s="188">
        <v>377</v>
      </c>
      <c r="G79" s="188">
        <v>212</v>
      </c>
      <c r="H79" s="188">
        <v>181</v>
      </c>
      <c r="I79" s="188">
        <v>253</v>
      </c>
      <c r="J79" s="187">
        <v>143</v>
      </c>
      <c r="K79" s="189">
        <f t="shared" si="6"/>
        <v>1529</v>
      </c>
      <c r="L79" s="195">
        <f t="shared" si="7"/>
        <v>0.17087617344658024</v>
      </c>
      <c r="N79" s="14">
        <v>8948</v>
      </c>
    </row>
    <row r="80" spans="2:14" ht="20.100000000000001" customHeight="1">
      <c r="B80" s="203" t="s">
        <v>184</v>
      </c>
      <c r="C80" s="204"/>
      <c r="D80" s="45">
        <v>54</v>
      </c>
      <c r="E80" s="46">
        <v>39</v>
      </c>
      <c r="F80" s="46">
        <v>73</v>
      </c>
      <c r="G80" s="46">
        <v>51</v>
      </c>
      <c r="H80" s="46">
        <v>31</v>
      </c>
      <c r="I80" s="46">
        <v>66</v>
      </c>
      <c r="J80" s="45">
        <v>40</v>
      </c>
      <c r="K80" s="47">
        <f t="shared" si="6"/>
        <v>354</v>
      </c>
      <c r="L80" s="195">
        <f t="shared" si="7"/>
        <v>0.17068466730954676</v>
      </c>
      <c r="N80" s="14">
        <v>2074</v>
      </c>
    </row>
    <row r="81" spans="2:14" ht="20.100000000000001" customHeight="1">
      <c r="B81" s="203" t="s">
        <v>185</v>
      </c>
      <c r="C81" s="204"/>
      <c r="D81" s="45">
        <v>44</v>
      </c>
      <c r="E81" s="46">
        <v>58</v>
      </c>
      <c r="F81" s="46">
        <v>123</v>
      </c>
      <c r="G81" s="46">
        <v>51</v>
      </c>
      <c r="H81" s="46">
        <v>42</v>
      </c>
      <c r="I81" s="46">
        <v>92</v>
      </c>
      <c r="J81" s="45">
        <v>37</v>
      </c>
      <c r="K81" s="47">
        <f t="shared" si="6"/>
        <v>447</v>
      </c>
      <c r="L81" s="195">
        <f t="shared" si="7"/>
        <v>0.16451969083548032</v>
      </c>
      <c r="N81" s="14">
        <v>2717</v>
      </c>
    </row>
    <row r="82" spans="2:14" ht="20.100000000000001" customHeight="1">
      <c r="B82" s="203" t="s">
        <v>186</v>
      </c>
      <c r="C82" s="204"/>
      <c r="D82" s="40">
        <v>229</v>
      </c>
      <c r="E82" s="39">
        <v>157</v>
      </c>
      <c r="F82" s="39">
        <v>275</v>
      </c>
      <c r="G82" s="39">
        <v>165</v>
      </c>
      <c r="H82" s="39">
        <v>127</v>
      </c>
      <c r="I82" s="39">
        <v>172</v>
      </c>
      <c r="J82" s="40">
        <v>98</v>
      </c>
      <c r="K82" s="190">
        <f t="shared" si="6"/>
        <v>1223</v>
      </c>
      <c r="L82" s="197">
        <f t="shared" si="7"/>
        <v>0.18606420203864293</v>
      </c>
      <c r="N82" s="14">
        <v>6573</v>
      </c>
    </row>
    <row r="83" spans="2:14" ht="20.100000000000001" customHeight="1"/>
    <row r="84" spans="2:14" ht="20.100000000000001" customHeight="1"/>
    <row r="85" spans="2:14" ht="20.100000000000001" customHeight="1"/>
    <row r="86" spans="2:14" ht="20.100000000000001" customHeight="1"/>
    <row r="87" spans="2:14" ht="20.100000000000001" customHeight="1"/>
    <row r="88" spans="2:14" ht="20.100000000000001" customHeight="1"/>
    <row r="89" spans="2:14" ht="20.100000000000001" customHeight="1"/>
    <row r="90" spans="2:14" ht="20.100000000000001" customHeight="1"/>
    <row r="91" spans="2:14" ht="20.100000000000001" customHeight="1"/>
    <row r="92" spans="2:14" ht="20.100000000000001" customHeight="1"/>
    <row r="93" spans="2:14" ht="20.100000000000001" customHeight="1"/>
    <row r="94" spans="2:14" ht="20.100000000000001" customHeight="1"/>
    <row r="95" spans="2:14" ht="20.100000000000001" customHeight="1"/>
    <row r="96" spans="2:1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45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75:C75"/>
    <mergeCell ref="B76:C76"/>
    <mergeCell ref="B77:C77"/>
    <mergeCell ref="B78:C78"/>
    <mergeCell ref="B79:C79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09"/>
  <sheetViews>
    <sheetView zoomScaleNormal="100" workbookViewId="0"/>
  </sheetViews>
  <sheetFormatPr defaultColWidth="9" defaultRowHeight="13.2"/>
  <cols>
    <col min="1" max="1" width="2.44140625" style="14" customWidth="1"/>
    <col min="2" max="2" width="2.6640625" style="14" customWidth="1"/>
    <col min="3" max="3" width="16.88671875" style="14" customWidth="1"/>
    <col min="4" max="11" width="10.109375" style="14" customWidth="1"/>
    <col min="12" max="19" width="8.6640625" style="14" customWidth="1"/>
    <col min="20" max="20" width="9.6640625" style="14" customWidth="1"/>
    <col min="21" max="21" width="8.6640625" style="14" customWidth="1"/>
    <col min="22" max="22" width="9.10937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52</v>
      </c>
    </row>
    <row r="2" spans="1:19" ht="20.100000000000001" customHeight="1"/>
    <row r="3" spans="1:19" ht="20.100000000000001" customHeight="1" thickBot="1">
      <c r="B3" s="215"/>
      <c r="C3" s="215"/>
      <c r="D3" s="215" t="s">
        <v>121</v>
      </c>
      <c r="E3" s="215"/>
      <c r="F3" s="215" t="s">
        <v>122</v>
      </c>
      <c r="G3" s="215"/>
      <c r="H3" s="215" t="s">
        <v>123</v>
      </c>
      <c r="I3" s="215"/>
      <c r="J3" s="215" t="s">
        <v>124</v>
      </c>
      <c r="K3" s="215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>
      <c r="B4" s="216"/>
      <c r="C4" s="216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19" t="s">
        <v>113</v>
      </c>
      <c r="C5" s="219"/>
      <c r="D5" s="150">
        <v>6213</v>
      </c>
      <c r="E5" s="149">
        <v>345365.83999999985</v>
      </c>
      <c r="F5" s="151">
        <v>1747</v>
      </c>
      <c r="G5" s="152">
        <v>34011.300000000003</v>
      </c>
      <c r="H5" s="150">
        <v>540</v>
      </c>
      <c r="I5" s="149">
        <v>113053.63000000003</v>
      </c>
      <c r="J5" s="151">
        <v>1090</v>
      </c>
      <c r="K5" s="152">
        <v>360273.82</v>
      </c>
      <c r="M5" s="162">
        <f>Q5+Q7</f>
        <v>42230</v>
      </c>
      <c r="N5" s="121" t="s">
        <v>107</v>
      </c>
      <c r="O5" s="122"/>
      <c r="P5" s="134"/>
      <c r="Q5" s="123">
        <v>33720</v>
      </c>
      <c r="R5" s="124">
        <v>2043582.0499999996</v>
      </c>
      <c r="S5" s="124">
        <f>R5/Q5*100</f>
        <v>6060.4449881376031</v>
      </c>
    </row>
    <row r="6" spans="1:19" ht="20.100000000000001" customHeight="1">
      <c r="B6" s="217" t="s">
        <v>114</v>
      </c>
      <c r="C6" s="217"/>
      <c r="D6" s="153">
        <v>4869</v>
      </c>
      <c r="E6" s="154">
        <v>300603.5</v>
      </c>
      <c r="F6" s="155">
        <v>1557</v>
      </c>
      <c r="G6" s="156">
        <v>29677.47</v>
      </c>
      <c r="H6" s="153">
        <v>404</v>
      </c>
      <c r="I6" s="154">
        <v>89080.00999999998</v>
      </c>
      <c r="J6" s="155">
        <v>863</v>
      </c>
      <c r="K6" s="156">
        <v>265640.08999999997</v>
      </c>
      <c r="M6" s="58"/>
      <c r="N6" s="125"/>
      <c r="O6" s="94" t="s">
        <v>104</v>
      </c>
      <c r="P6" s="107"/>
      <c r="Q6" s="98">
        <f>Q5/Q$13</f>
        <v>0.63686327837271228</v>
      </c>
      <c r="R6" s="99">
        <f>R5/R$13</f>
        <v>0.39605546724528939</v>
      </c>
      <c r="S6" s="100" t="s">
        <v>106</v>
      </c>
    </row>
    <row r="7" spans="1:19" ht="20.100000000000001" customHeight="1">
      <c r="B7" s="217" t="s">
        <v>115</v>
      </c>
      <c r="C7" s="217"/>
      <c r="D7" s="153">
        <v>3003</v>
      </c>
      <c r="E7" s="154">
        <v>184201.28999999998</v>
      </c>
      <c r="F7" s="155">
        <v>922</v>
      </c>
      <c r="G7" s="156">
        <v>16315.57</v>
      </c>
      <c r="H7" s="153">
        <v>509</v>
      </c>
      <c r="I7" s="154">
        <v>112312.08999999998</v>
      </c>
      <c r="J7" s="155">
        <v>645</v>
      </c>
      <c r="K7" s="156">
        <v>201698.35</v>
      </c>
      <c r="M7" s="58"/>
      <c r="N7" s="126" t="s">
        <v>108</v>
      </c>
      <c r="O7" s="127"/>
      <c r="P7" s="135"/>
      <c r="Q7" s="128">
        <v>8510</v>
      </c>
      <c r="R7" s="129">
        <v>159813.4</v>
      </c>
      <c r="S7" s="129">
        <f>R7/Q7*100</f>
        <v>1877.9482961222091</v>
      </c>
    </row>
    <row r="8" spans="1:19" ht="20.100000000000001" customHeight="1">
      <c r="B8" s="217" t="s">
        <v>116</v>
      </c>
      <c r="C8" s="217"/>
      <c r="D8" s="153">
        <v>1249</v>
      </c>
      <c r="E8" s="154">
        <v>74858.889999999985</v>
      </c>
      <c r="F8" s="155">
        <v>275</v>
      </c>
      <c r="G8" s="156">
        <v>5425.6100000000015</v>
      </c>
      <c r="H8" s="153">
        <v>63</v>
      </c>
      <c r="I8" s="154">
        <v>13450.25</v>
      </c>
      <c r="J8" s="155">
        <v>339</v>
      </c>
      <c r="K8" s="156">
        <v>106278.26000000001</v>
      </c>
      <c r="L8" s="89"/>
      <c r="M8" s="88"/>
      <c r="N8" s="130"/>
      <c r="O8" s="94" t="s">
        <v>104</v>
      </c>
      <c r="P8" s="107"/>
      <c r="Q8" s="98">
        <f>Q7/Q$13</f>
        <v>0.16072676450034939</v>
      </c>
      <c r="R8" s="99">
        <f>R7/R$13</f>
        <v>3.0972561541660802E-2</v>
      </c>
      <c r="S8" s="100" t="s">
        <v>105</v>
      </c>
    </row>
    <row r="9" spans="1:19" ht="20.100000000000001" customHeight="1">
      <c r="B9" s="217" t="s">
        <v>117</v>
      </c>
      <c r="C9" s="217"/>
      <c r="D9" s="153">
        <v>1795</v>
      </c>
      <c r="E9" s="154">
        <v>118471.34</v>
      </c>
      <c r="F9" s="155">
        <v>431</v>
      </c>
      <c r="G9" s="156">
        <v>9134.7699999999986</v>
      </c>
      <c r="H9" s="153">
        <v>310</v>
      </c>
      <c r="I9" s="154">
        <v>66979.550000000017</v>
      </c>
      <c r="J9" s="155">
        <v>400</v>
      </c>
      <c r="K9" s="156">
        <v>123940.61999999998</v>
      </c>
      <c r="L9" s="89"/>
      <c r="M9" s="88"/>
      <c r="N9" s="126" t="s">
        <v>109</v>
      </c>
      <c r="O9" s="127"/>
      <c r="P9" s="135"/>
      <c r="Q9" s="128">
        <v>3976</v>
      </c>
      <c r="R9" s="129">
        <v>876179.94000000041</v>
      </c>
      <c r="S9" s="129">
        <f>R9/Q9*100</f>
        <v>22036.718812877272</v>
      </c>
    </row>
    <row r="10" spans="1:19" ht="20.100000000000001" customHeight="1">
      <c r="B10" s="217" t="s">
        <v>118</v>
      </c>
      <c r="C10" s="217"/>
      <c r="D10" s="153">
        <v>4338</v>
      </c>
      <c r="E10" s="154">
        <v>280447.62999999995</v>
      </c>
      <c r="F10" s="155">
        <v>773</v>
      </c>
      <c r="G10" s="156">
        <v>15128.109999999997</v>
      </c>
      <c r="H10" s="153">
        <v>560</v>
      </c>
      <c r="I10" s="154">
        <v>133385.27999999997</v>
      </c>
      <c r="J10" s="155">
        <v>962</v>
      </c>
      <c r="K10" s="156">
        <v>305133.60000000003</v>
      </c>
      <c r="L10" s="89"/>
      <c r="M10" s="88"/>
      <c r="N10" s="95"/>
      <c r="O10" s="94" t="s">
        <v>104</v>
      </c>
      <c r="P10" s="107"/>
      <c r="Q10" s="98">
        <f>Q9/Q$13</f>
        <v>7.509396188641472E-2</v>
      </c>
      <c r="R10" s="99">
        <f>R9/R$13</f>
        <v>0.16980764512374233</v>
      </c>
      <c r="S10" s="100" t="s">
        <v>105</v>
      </c>
    </row>
    <row r="11" spans="1:19" ht="20.100000000000001" customHeight="1">
      <c r="B11" s="217" t="s">
        <v>119</v>
      </c>
      <c r="C11" s="217"/>
      <c r="D11" s="153">
        <v>9366</v>
      </c>
      <c r="E11" s="154">
        <v>556114.56999999972</v>
      </c>
      <c r="F11" s="155">
        <v>2043</v>
      </c>
      <c r="G11" s="156">
        <v>35310.899999999994</v>
      </c>
      <c r="H11" s="153">
        <v>1294</v>
      </c>
      <c r="I11" s="154">
        <v>286157.63999999996</v>
      </c>
      <c r="J11" s="155">
        <v>1691</v>
      </c>
      <c r="K11" s="156">
        <v>487602.7</v>
      </c>
      <c r="L11" s="89"/>
      <c r="M11" s="88"/>
      <c r="N11" s="126" t="s">
        <v>110</v>
      </c>
      <c r="O11" s="127"/>
      <c r="P11" s="135"/>
      <c r="Q11" s="101">
        <v>6741</v>
      </c>
      <c r="R11" s="102">
        <v>2080262.61</v>
      </c>
      <c r="S11" s="102">
        <f>R11/Q11*100</f>
        <v>30859.851802403206</v>
      </c>
    </row>
    <row r="12" spans="1:19" ht="20.100000000000001" customHeight="1" thickBot="1">
      <c r="B12" s="218" t="s">
        <v>120</v>
      </c>
      <c r="C12" s="218"/>
      <c r="D12" s="157">
        <v>2887</v>
      </c>
      <c r="E12" s="158">
        <v>183518.99000000005</v>
      </c>
      <c r="F12" s="159">
        <v>762</v>
      </c>
      <c r="G12" s="160">
        <v>14809.670000000004</v>
      </c>
      <c r="H12" s="157">
        <v>296</v>
      </c>
      <c r="I12" s="158">
        <v>61761.49</v>
      </c>
      <c r="J12" s="159">
        <v>751</v>
      </c>
      <c r="K12" s="160">
        <v>229695.16999999998</v>
      </c>
      <c r="L12" s="89"/>
      <c r="M12" s="88"/>
      <c r="N12" s="125"/>
      <c r="O12" s="84" t="s">
        <v>104</v>
      </c>
      <c r="P12" s="108"/>
      <c r="Q12" s="103">
        <f>Q11/Q$13</f>
        <v>0.12731599524052353</v>
      </c>
      <c r="R12" s="104">
        <f>R11/R$13</f>
        <v>0.40316432608930747</v>
      </c>
      <c r="S12" s="105" t="s">
        <v>105</v>
      </c>
    </row>
    <row r="13" spans="1:19" ht="20.100000000000001" customHeight="1" thickTop="1">
      <c r="B13" s="161" t="s">
        <v>125</v>
      </c>
      <c r="C13" s="161"/>
      <c r="D13" s="150">
        <v>33720</v>
      </c>
      <c r="E13" s="149">
        <v>2043582.0499999996</v>
      </c>
      <c r="F13" s="151">
        <v>8510</v>
      </c>
      <c r="G13" s="152">
        <v>159813.4</v>
      </c>
      <c r="H13" s="150">
        <v>3976</v>
      </c>
      <c r="I13" s="149">
        <v>876179.94000000041</v>
      </c>
      <c r="J13" s="151">
        <v>6741</v>
      </c>
      <c r="K13" s="152">
        <v>2080262.61</v>
      </c>
      <c r="M13" s="58"/>
      <c r="N13" s="131" t="s">
        <v>111</v>
      </c>
      <c r="O13" s="132"/>
      <c r="P13" s="133"/>
      <c r="Q13" s="96">
        <f>Q5+Q7+Q9+Q11</f>
        <v>52947</v>
      </c>
      <c r="R13" s="97">
        <f>R5+R7+R9+R11</f>
        <v>5159838</v>
      </c>
      <c r="S13" s="97">
        <f>R13/Q13*100</f>
        <v>9745.2886849113274</v>
      </c>
    </row>
    <row r="14" spans="1:19" ht="20.100000000000001" customHeight="1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>
      <c r="M16" s="14" t="s">
        <v>132</v>
      </c>
      <c r="N16" s="58">
        <f>D5/(D5+F5+H5+J5)</f>
        <v>0.64786235662148073</v>
      </c>
      <c r="O16" s="58">
        <f>F5/(D5+F5+H5+J5)</f>
        <v>0.1821689259645464</v>
      </c>
      <c r="P16" s="58">
        <f>H5/(D5+F5+H5+J5)</f>
        <v>5.6308654848800835E-2</v>
      </c>
      <c r="Q16" s="58">
        <f>J5/(D5+F5+H5+J5)</f>
        <v>0.11366006256517205</v>
      </c>
    </row>
    <row r="17" spans="13:17" ht="20.100000000000001" customHeight="1">
      <c r="M17" s="14" t="s">
        <v>133</v>
      </c>
      <c r="N17" s="58">
        <f t="shared" ref="N17:N23" si="0">D6/(D6+F6+H6+J6)</f>
        <v>0.63291303782659558</v>
      </c>
      <c r="O17" s="58">
        <f t="shared" ref="O17:O23" si="1">F6/(D6+F6+H6+J6)</f>
        <v>0.20239178473937344</v>
      </c>
      <c r="P17" s="58">
        <f t="shared" ref="P17:P23" si="2">H6/(D6+F6+H6+J6)</f>
        <v>5.2515273625373719E-2</v>
      </c>
      <c r="Q17" s="58">
        <f t="shared" ref="Q17:Q23" si="3">J6/(D6+F6+H6+J6)</f>
        <v>0.11217990380865722</v>
      </c>
    </row>
    <row r="18" spans="13:17" ht="20.100000000000001" customHeight="1">
      <c r="M18" s="14" t="s">
        <v>134</v>
      </c>
      <c r="N18" s="58">
        <f t="shared" si="0"/>
        <v>0.59125812167749559</v>
      </c>
      <c r="O18" s="58">
        <f t="shared" si="1"/>
        <v>0.18153179759795235</v>
      </c>
      <c r="P18" s="58">
        <f t="shared" si="2"/>
        <v>0.10021657806654853</v>
      </c>
      <c r="Q18" s="58">
        <f t="shared" si="3"/>
        <v>0.12699350265800355</v>
      </c>
    </row>
    <row r="19" spans="13:17" ht="20.100000000000001" customHeight="1">
      <c r="M19" s="14" t="s">
        <v>135</v>
      </c>
      <c r="N19" s="58">
        <f t="shared" si="0"/>
        <v>0.64849428868120462</v>
      </c>
      <c r="O19" s="58">
        <f t="shared" si="1"/>
        <v>0.14278296988577363</v>
      </c>
      <c r="P19" s="58">
        <f t="shared" si="2"/>
        <v>3.2710280373831772E-2</v>
      </c>
      <c r="Q19" s="58">
        <f t="shared" si="3"/>
        <v>0.17601246105919002</v>
      </c>
    </row>
    <row r="20" spans="13:17" ht="20.100000000000001" customHeight="1">
      <c r="M20" s="14" t="s">
        <v>136</v>
      </c>
      <c r="N20" s="58">
        <f t="shared" si="0"/>
        <v>0.61137602179836514</v>
      </c>
      <c r="O20" s="58">
        <f t="shared" si="1"/>
        <v>0.14679836512261579</v>
      </c>
      <c r="P20" s="58">
        <f t="shared" si="2"/>
        <v>0.1055858310626703</v>
      </c>
      <c r="Q20" s="58">
        <f t="shared" si="3"/>
        <v>0.13623978201634879</v>
      </c>
    </row>
    <row r="21" spans="13:17" ht="20.100000000000001" customHeight="1">
      <c r="M21" s="14" t="s">
        <v>137</v>
      </c>
      <c r="N21" s="58">
        <f t="shared" si="0"/>
        <v>0.65400271370420626</v>
      </c>
      <c r="O21" s="58">
        <f t="shared" si="1"/>
        <v>0.11653851952359415</v>
      </c>
      <c r="P21" s="58">
        <f t="shared" si="2"/>
        <v>8.4426353083069505E-2</v>
      </c>
      <c r="Q21" s="58">
        <f t="shared" si="3"/>
        <v>0.14503241368913011</v>
      </c>
    </row>
    <row r="22" spans="13:17" ht="20.100000000000001" customHeight="1">
      <c r="M22" s="14" t="s">
        <v>138</v>
      </c>
      <c r="N22" s="58">
        <f t="shared" si="0"/>
        <v>0.65068778657774073</v>
      </c>
      <c r="O22" s="58">
        <f t="shared" si="1"/>
        <v>0.14193413922467696</v>
      </c>
      <c r="P22" s="58">
        <f t="shared" si="2"/>
        <v>8.9898568848131161E-2</v>
      </c>
      <c r="Q22" s="58">
        <f t="shared" si="3"/>
        <v>0.11747950534945116</v>
      </c>
    </row>
    <row r="23" spans="13:17" ht="20.100000000000001" customHeight="1">
      <c r="M23" s="14" t="s">
        <v>139</v>
      </c>
      <c r="N23" s="58">
        <f t="shared" si="0"/>
        <v>0.614778534923339</v>
      </c>
      <c r="O23" s="58">
        <f t="shared" si="1"/>
        <v>0.16226575809199317</v>
      </c>
      <c r="P23" s="58">
        <f t="shared" si="2"/>
        <v>6.3032367972742753E-2</v>
      </c>
      <c r="Q23" s="58">
        <f t="shared" si="3"/>
        <v>0.15992333901192504</v>
      </c>
    </row>
    <row r="24" spans="13:17" ht="20.100000000000001" customHeight="1">
      <c r="M24" s="14" t="s">
        <v>140</v>
      </c>
      <c r="N24" s="58">
        <f t="shared" ref="N24" si="4">D13/(D13+F13+H13+J13)</f>
        <v>0.63686327837271228</v>
      </c>
      <c r="O24" s="58">
        <f t="shared" ref="O24" si="5">F13/(D13+F13+H13+J13)</f>
        <v>0.16072676450034939</v>
      </c>
      <c r="P24" s="58">
        <f t="shared" ref="P24" si="6">H13/(D13+F13+H13+J13)</f>
        <v>7.509396188641472E-2</v>
      </c>
      <c r="Q24" s="58">
        <f t="shared" ref="Q24" si="7">J13/(D13+F13+H13+J13)</f>
        <v>0.12731599524052353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>
      <c r="M29" s="14" t="s">
        <v>132</v>
      </c>
      <c r="N29" s="58">
        <f>E5/(E5+G5+I5+K5)</f>
        <v>0.40502401892782108</v>
      </c>
      <c r="O29" s="58">
        <f>G5/(E5+G5+I5+K5)</f>
        <v>3.9886380815658574E-2</v>
      </c>
      <c r="P29" s="58">
        <f>I5/(E5+G5+I5+K5)</f>
        <v>0.13258241051569811</v>
      </c>
      <c r="Q29" s="58">
        <f>K5/(E5+G5+I5+K5)</f>
        <v>0.4225071897408223</v>
      </c>
    </row>
    <row r="30" spans="13:17" ht="20.100000000000001" customHeight="1">
      <c r="M30" s="14" t="s">
        <v>133</v>
      </c>
      <c r="N30" s="58">
        <f t="shared" ref="N30:N37" si="8">E6/(E6+G6+I6+K6)</f>
        <v>0.43883654079547646</v>
      </c>
      <c r="O30" s="58">
        <f t="shared" ref="O30:O37" si="9">G6/(E6+G6+I6+K6)</f>
        <v>4.3324706047539463E-2</v>
      </c>
      <c r="P30" s="58">
        <f t="shared" ref="P30:P37" si="10">I6/(E6+G6+I6+K6)</f>
        <v>0.13004360708516849</v>
      </c>
      <c r="Q30" s="58">
        <f t="shared" ref="Q30:Q37" si="11">K6/(E6+G6+I6+K6)</f>
        <v>0.38779514607181559</v>
      </c>
    </row>
    <row r="31" spans="13:17" ht="20.100000000000001" customHeight="1">
      <c r="M31" s="14" t="s">
        <v>134</v>
      </c>
      <c r="N31" s="58">
        <f t="shared" si="8"/>
        <v>0.35800100402835766</v>
      </c>
      <c r="O31" s="58">
        <f t="shared" si="9"/>
        <v>3.1709823754735661E-2</v>
      </c>
      <c r="P31" s="58">
        <f t="shared" si="10"/>
        <v>0.21828208143668956</v>
      </c>
      <c r="Q31" s="58">
        <f t="shared" si="11"/>
        <v>0.39200709078021717</v>
      </c>
    </row>
    <row r="32" spans="13:17" ht="20.100000000000001" customHeight="1">
      <c r="M32" s="14" t="s">
        <v>135</v>
      </c>
      <c r="N32" s="58">
        <f t="shared" si="8"/>
        <v>0.37427010372975228</v>
      </c>
      <c r="O32" s="58">
        <f t="shared" si="9"/>
        <v>2.7126285435132451E-2</v>
      </c>
      <c r="P32" s="58">
        <f t="shared" si="10"/>
        <v>6.7246875590742813E-2</v>
      </c>
      <c r="Q32" s="58">
        <f t="shared" si="11"/>
        <v>0.53135673524437232</v>
      </c>
    </row>
    <row r="33" spans="13:17" ht="20.100000000000001" customHeight="1">
      <c r="M33" s="14" t="s">
        <v>136</v>
      </c>
      <c r="N33" s="58">
        <f t="shared" si="8"/>
        <v>0.37193584152616854</v>
      </c>
      <c r="O33" s="58">
        <f t="shared" si="9"/>
        <v>2.8678230254659043E-2</v>
      </c>
      <c r="P33" s="58">
        <f t="shared" si="10"/>
        <v>0.21027950974720205</v>
      </c>
      <c r="Q33" s="58">
        <f t="shared" si="11"/>
        <v>0.38910641847197025</v>
      </c>
    </row>
    <row r="34" spans="13:17" ht="20.100000000000001" customHeight="1">
      <c r="M34" s="14" t="s">
        <v>137</v>
      </c>
      <c r="N34" s="58">
        <f t="shared" si="8"/>
        <v>0.38203199200669796</v>
      </c>
      <c r="O34" s="58">
        <f t="shared" si="9"/>
        <v>2.0607847527884075E-2</v>
      </c>
      <c r="P34" s="58">
        <f t="shared" si="10"/>
        <v>0.18170039170154931</v>
      </c>
      <c r="Q34" s="58">
        <f t="shared" si="11"/>
        <v>0.41565976876386873</v>
      </c>
    </row>
    <row r="35" spans="13:17" ht="20.100000000000001" customHeight="1">
      <c r="M35" s="14" t="s">
        <v>138</v>
      </c>
      <c r="N35" s="58">
        <f t="shared" si="8"/>
        <v>0.40735449044844663</v>
      </c>
      <c r="O35" s="58">
        <f t="shared" si="9"/>
        <v>2.5865270310713239E-2</v>
      </c>
      <c r="P35" s="58">
        <f t="shared" si="10"/>
        <v>0.20961076353408628</v>
      </c>
      <c r="Q35" s="58">
        <f t="shared" si="11"/>
        <v>0.35716947570675389</v>
      </c>
    </row>
    <row r="36" spans="13:17" ht="20.100000000000001" customHeight="1">
      <c r="M36" s="14" t="s">
        <v>139</v>
      </c>
      <c r="N36" s="58">
        <f t="shared" si="8"/>
        <v>0.37469271230913992</v>
      </c>
      <c r="O36" s="58">
        <f t="shared" si="9"/>
        <v>3.0237063863000225E-2</v>
      </c>
      <c r="P36" s="58">
        <f t="shared" si="10"/>
        <v>0.12609910399111185</v>
      </c>
      <c r="Q36" s="58">
        <f t="shared" si="11"/>
        <v>0.468971119836748</v>
      </c>
    </row>
    <row r="37" spans="13:17" ht="20.100000000000001" customHeight="1">
      <c r="M37" s="14" t="s">
        <v>140</v>
      </c>
      <c r="N37" s="58">
        <f t="shared" si="8"/>
        <v>0.39605546724528939</v>
      </c>
      <c r="O37" s="58">
        <f t="shared" si="9"/>
        <v>3.0972561541660802E-2</v>
      </c>
      <c r="P37" s="58">
        <f t="shared" si="10"/>
        <v>0.16980764512374233</v>
      </c>
      <c r="Q37" s="58">
        <f t="shared" si="11"/>
        <v>0.40316432608930747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06"/>
  <sheetViews>
    <sheetView zoomScaleNormal="100" workbookViewId="0">
      <selection activeCell="N23" sqref="N23"/>
    </sheetView>
  </sheetViews>
  <sheetFormatPr defaultRowHeight="13.2"/>
  <cols>
    <col min="1" max="1" width="2.33203125" customWidth="1"/>
    <col min="2" max="2" width="5.6640625" customWidth="1"/>
    <col min="3" max="4" width="14.6640625" customWidth="1"/>
    <col min="5" max="8" width="12.6640625" customWidth="1"/>
  </cols>
  <sheetData>
    <row r="1" spans="1:14" s="14" customFormat="1" ht="20.100000000000001" customHeight="1">
      <c r="A1" s="106" t="s">
        <v>98</v>
      </c>
    </row>
    <row r="2" spans="1:14" s="14" customFormat="1" ht="20.100000000000001" customHeight="1"/>
    <row r="3" spans="1:14" s="14" customFormat="1" ht="20.100000000000001" customHeight="1">
      <c r="B3" s="201" t="s">
        <v>53</v>
      </c>
      <c r="C3" s="247"/>
      <c r="D3" s="248"/>
      <c r="E3" s="251" t="s">
        <v>51</v>
      </c>
      <c r="F3" s="240" t="s">
        <v>99</v>
      </c>
      <c r="G3" s="251" t="s">
        <v>56</v>
      </c>
      <c r="H3" s="240" t="s">
        <v>99</v>
      </c>
    </row>
    <row r="4" spans="1:14" s="14" customFormat="1" ht="20.100000000000001" customHeight="1" thickBot="1">
      <c r="B4" s="202"/>
      <c r="C4" s="249"/>
      <c r="D4" s="250"/>
      <c r="E4" s="252"/>
      <c r="F4" s="241"/>
      <c r="G4" s="252"/>
      <c r="H4" s="241"/>
      <c r="N4" s="24"/>
    </row>
    <row r="5" spans="1:14" s="14" customFormat="1" ht="20.100000000000001" customHeight="1" thickTop="1">
      <c r="B5" s="242" t="s">
        <v>68</v>
      </c>
      <c r="C5" s="243" t="s">
        <v>3</v>
      </c>
      <c r="D5" s="244"/>
      <c r="E5" s="163">
        <v>4998</v>
      </c>
      <c r="F5" s="164">
        <f t="shared" ref="F5:F16" si="0">E5/SUM(E$5:E$16)</f>
        <v>0.14822064056939502</v>
      </c>
      <c r="G5" s="165">
        <v>298695.40000000008</v>
      </c>
      <c r="H5" s="166">
        <f t="shared" ref="H5:H16" si="1">G5/SUM(G$5:G$16)</f>
        <v>0.14616266569771449</v>
      </c>
      <c r="N5" s="24"/>
    </row>
    <row r="6" spans="1:14" s="14" customFormat="1" ht="20.100000000000001" customHeight="1">
      <c r="B6" s="238"/>
      <c r="C6" s="245" t="s">
        <v>8</v>
      </c>
      <c r="D6" s="246"/>
      <c r="E6" s="167">
        <v>247</v>
      </c>
      <c r="F6" s="168">
        <f t="shared" si="0"/>
        <v>7.3250296559905104E-3</v>
      </c>
      <c r="G6" s="169">
        <v>18156.66</v>
      </c>
      <c r="H6" s="170">
        <f t="shared" si="1"/>
        <v>8.8847227837022744E-3</v>
      </c>
      <c r="N6" s="24"/>
    </row>
    <row r="7" spans="1:14" s="14" customFormat="1" ht="20.100000000000001" customHeight="1">
      <c r="B7" s="238"/>
      <c r="C7" s="245" t="s">
        <v>9</v>
      </c>
      <c r="D7" s="246"/>
      <c r="E7" s="167">
        <v>2257</v>
      </c>
      <c r="F7" s="168">
        <f t="shared" si="0"/>
        <v>6.6933570581257415E-2</v>
      </c>
      <c r="G7" s="169">
        <v>108643.35999999999</v>
      </c>
      <c r="H7" s="170">
        <f t="shared" si="1"/>
        <v>5.3163199392948272E-2</v>
      </c>
      <c r="N7" s="24"/>
    </row>
    <row r="8" spans="1:14" s="14" customFormat="1" ht="20.100000000000001" customHeight="1">
      <c r="B8" s="238"/>
      <c r="C8" s="245" t="s">
        <v>10</v>
      </c>
      <c r="D8" s="246"/>
      <c r="E8" s="167">
        <v>433</v>
      </c>
      <c r="F8" s="168">
        <f t="shared" si="0"/>
        <v>1.2841043890865956E-2</v>
      </c>
      <c r="G8" s="169">
        <v>19486.699999999997</v>
      </c>
      <c r="H8" s="170">
        <f t="shared" si="1"/>
        <v>9.5355603656824047E-3</v>
      </c>
      <c r="N8" s="24"/>
    </row>
    <row r="9" spans="1:14" s="14" customFormat="1" ht="20.100000000000001" customHeight="1">
      <c r="B9" s="238"/>
      <c r="C9" s="223" t="s">
        <v>70</v>
      </c>
      <c r="D9" s="224"/>
      <c r="E9" s="167">
        <v>4301</v>
      </c>
      <c r="F9" s="168">
        <f t="shared" si="0"/>
        <v>0.12755041518386714</v>
      </c>
      <c r="G9" s="169">
        <v>56060.450000000004</v>
      </c>
      <c r="H9" s="170">
        <f t="shared" si="1"/>
        <v>2.7432443928542043E-2</v>
      </c>
      <c r="N9" s="24"/>
    </row>
    <row r="10" spans="1:14" s="14" customFormat="1" ht="20.100000000000001" customHeight="1">
      <c r="B10" s="238"/>
      <c r="C10" s="245" t="s">
        <v>54</v>
      </c>
      <c r="D10" s="246"/>
      <c r="E10" s="167">
        <v>6657</v>
      </c>
      <c r="F10" s="168">
        <f t="shared" si="0"/>
        <v>0.19741992882562279</v>
      </c>
      <c r="G10" s="169">
        <v>751847.8400000002</v>
      </c>
      <c r="H10" s="170">
        <f t="shared" si="1"/>
        <v>0.36790685257780581</v>
      </c>
      <c r="N10" s="24"/>
    </row>
    <row r="11" spans="1:14" s="14" customFormat="1" ht="20.100000000000001" customHeight="1">
      <c r="B11" s="238"/>
      <c r="C11" s="245" t="s">
        <v>55</v>
      </c>
      <c r="D11" s="246"/>
      <c r="E11" s="167">
        <v>3224</v>
      </c>
      <c r="F11" s="168">
        <f t="shared" si="0"/>
        <v>9.5610913404507711E-2</v>
      </c>
      <c r="G11" s="169">
        <v>281253.69</v>
      </c>
      <c r="H11" s="170">
        <f t="shared" si="1"/>
        <v>0.13762779429384789</v>
      </c>
      <c r="N11" s="24"/>
    </row>
    <row r="12" spans="1:14" s="14" customFormat="1" ht="20.100000000000001" customHeight="1">
      <c r="B12" s="238"/>
      <c r="C12" s="223" t="s">
        <v>152</v>
      </c>
      <c r="D12" s="224"/>
      <c r="E12" s="167">
        <v>1135</v>
      </c>
      <c r="F12" s="168">
        <f t="shared" si="0"/>
        <v>3.3659549228944249E-2</v>
      </c>
      <c r="G12" s="169">
        <v>136758.66999999995</v>
      </c>
      <c r="H12" s="170">
        <f t="shared" si="1"/>
        <v>6.6921056582973981E-2</v>
      </c>
      <c r="N12" s="24"/>
    </row>
    <row r="13" spans="1:14" s="14" customFormat="1" ht="20.100000000000001" customHeight="1">
      <c r="B13" s="238"/>
      <c r="C13" s="223" t="s">
        <v>150</v>
      </c>
      <c r="D13" s="224"/>
      <c r="E13" s="167">
        <v>208</v>
      </c>
      <c r="F13" s="168">
        <f t="shared" si="0"/>
        <v>6.1684460260972712E-3</v>
      </c>
      <c r="G13" s="169">
        <v>14882.760000000002</v>
      </c>
      <c r="H13" s="170">
        <f t="shared" si="1"/>
        <v>7.2826828753951925E-3</v>
      </c>
      <c r="N13" s="24"/>
    </row>
    <row r="14" spans="1:14" s="14" customFormat="1" ht="20.100000000000001" customHeight="1">
      <c r="B14" s="238"/>
      <c r="C14" s="223" t="s">
        <v>151</v>
      </c>
      <c r="D14" s="224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>
      <c r="B15" s="238"/>
      <c r="C15" s="223" t="s">
        <v>72</v>
      </c>
      <c r="D15" s="224"/>
      <c r="E15" s="167">
        <v>9182</v>
      </c>
      <c r="F15" s="168">
        <f t="shared" si="0"/>
        <v>0.27230130486358245</v>
      </c>
      <c r="G15" s="169">
        <v>123483.55999999998</v>
      </c>
      <c r="H15" s="170">
        <f t="shared" si="1"/>
        <v>6.0425056092071265E-2</v>
      </c>
      <c r="N15" s="24"/>
    </row>
    <row r="16" spans="1:14" s="14" customFormat="1" ht="20.100000000000001" customHeight="1">
      <c r="B16" s="239"/>
      <c r="C16" s="233" t="s">
        <v>71</v>
      </c>
      <c r="D16" s="234"/>
      <c r="E16" s="171">
        <v>1078</v>
      </c>
      <c r="F16" s="172">
        <f t="shared" si="0"/>
        <v>3.1969157769869513E-2</v>
      </c>
      <c r="G16" s="173">
        <v>234312.95999999993</v>
      </c>
      <c r="H16" s="174">
        <f t="shared" si="1"/>
        <v>0.11465796540931641</v>
      </c>
      <c r="N16" s="24"/>
    </row>
    <row r="17" spans="2:8" s="14" customFormat="1" ht="20.100000000000001" hidden="1" customHeight="1">
      <c r="B17" s="237" t="s">
        <v>69</v>
      </c>
      <c r="C17" s="231" t="s">
        <v>83</v>
      </c>
      <c r="D17" s="232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38"/>
      <c r="C18" s="223" t="s">
        <v>84</v>
      </c>
      <c r="D18" s="224"/>
      <c r="E18" s="167">
        <v>0</v>
      </c>
      <c r="F18" s="168">
        <f t="shared" si="2"/>
        <v>0</v>
      </c>
      <c r="G18" s="169">
        <v>0</v>
      </c>
      <c r="H18" s="170">
        <f t="shared" si="3"/>
        <v>0</v>
      </c>
    </row>
    <row r="19" spans="2:8" s="14" customFormat="1" ht="20.100000000000001" customHeight="1">
      <c r="B19" s="238"/>
      <c r="C19" s="223" t="s">
        <v>85</v>
      </c>
      <c r="D19" s="224"/>
      <c r="E19" s="167">
        <v>668</v>
      </c>
      <c r="F19" s="168">
        <f t="shared" si="2"/>
        <v>7.8495887191539368E-2</v>
      </c>
      <c r="G19" s="169">
        <v>21255.88</v>
      </c>
      <c r="H19" s="170">
        <f t="shared" si="3"/>
        <v>0.13300436634224666</v>
      </c>
    </row>
    <row r="20" spans="2:8" s="14" customFormat="1" ht="20.100000000000001" customHeight="1">
      <c r="B20" s="238"/>
      <c r="C20" s="223" t="s">
        <v>86</v>
      </c>
      <c r="D20" s="224"/>
      <c r="E20" s="167">
        <v>155</v>
      </c>
      <c r="F20" s="168">
        <f t="shared" si="2"/>
        <v>1.8213866039952998E-2</v>
      </c>
      <c r="G20" s="169">
        <v>5904.93</v>
      </c>
      <c r="H20" s="170">
        <f t="shared" si="3"/>
        <v>3.6948904159475993E-2</v>
      </c>
    </row>
    <row r="21" spans="2:8" s="14" customFormat="1" ht="20.100000000000001" customHeight="1">
      <c r="B21" s="238"/>
      <c r="C21" s="223" t="s">
        <v>87</v>
      </c>
      <c r="D21" s="224"/>
      <c r="E21" s="167">
        <v>446</v>
      </c>
      <c r="F21" s="168">
        <f t="shared" si="2"/>
        <v>5.2408930669800236E-2</v>
      </c>
      <c r="G21" s="169">
        <v>5224.5499999999993</v>
      </c>
      <c r="H21" s="170">
        <f t="shared" si="3"/>
        <v>3.2691564036557631E-2</v>
      </c>
    </row>
    <row r="22" spans="2:8" s="14" customFormat="1" ht="20.100000000000001" hidden="1" customHeight="1">
      <c r="B22" s="238"/>
      <c r="C22" s="223" t="s">
        <v>88</v>
      </c>
      <c r="D22" s="224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38"/>
      <c r="C23" s="223" t="s">
        <v>89</v>
      </c>
      <c r="D23" s="224"/>
      <c r="E23" s="167">
        <v>2213</v>
      </c>
      <c r="F23" s="168">
        <f t="shared" si="2"/>
        <v>0.26004700352526439</v>
      </c>
      <c r="G23" s="169">
        <v>77180.17</v>
      </c>
      <c r="H23" s="170">
        <f t="shared" si="3"/>
        <v>0.4829392904474844</v>
      </c>
    </row>
    <row r="24" spans="2:8" s="14" customFormat="1" ht="20.100000000000001" customHeight="1">
      <c r="B24" s="238"/>
      <c r="C24" s="223" t="s">
        <v>90</v>
      </c>
      <c r="D24" s="224"/>
      <c r="E24" s="167">
        <v>59</v>
      </c>
      <c r="F24" s="168">
        <f t="shared" si="2"/>
        <v>6.9330199764982376E-3</v>
      </c>
      <c r="G24" s="169">
        <v>2271.0100000000002</v>
      </c>
      <c r="H24" s="170">
        <f t="shared" si="3"/>
        <v>1.4210385361928351E-2</v>
      </c>
    </row>
    <row r="25" spans="2:8" s="14" customFormat="1" ht="20.100000000000001" customHeight="1">
      <c r="B25" s="238"/>
      <c r="C25" s="223" t="s">
        <v>145</v>
      </c>
      <c r="D25" s="224"/>
      <c r="E25" s="167">
        <v>15</v>
      </c>
      <c r="F25" s="168">
        <f t="shared" si="2"/>
        <v>1.7626321974148062E-3</v>
      </c>
      <c r="G25" s="169">
        <v>536.86</v>
      </c>
      <c r="H25" s="170">
        <f t="shared" si="3"/>
        <v>3.3592927751990762E-3</v>
      </c>
    </row>
    <row r="26" spans="2:8" s="14" customFormat="1" ht="20.100000000000001" customHeight="1">
      <c r="B26" s="238"/>
      <c r="C26" s="223" t="s">
        <v>146</v>
      </c>
      <c r="D26" s="224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38"/>
      <c r="C27" s="223" t="s">
        <v>92</v>
      </c>
      <c r="D27" s="224"/>
      <c r="E27" s="167">
        <v>4720</v>
      </c>
      <c r="F27" s="168">
        <f t="shared" si="2"/>
        <v>0.55464159811985903</v>
      </c>
      <c r="G27" s="169">
        <v>27671.71</v>
      </c>
      <c r="H27" s="170">
        <f t="shared" si="3"/>
        <v>0.17315012383191897</v>
      </c>
    </row>
    <row r="28" spans="2:8" s="14" customFormat="1" ht="20.100000000000001" customHeight="1">
      <c r="B28" s="239"/>
      <c r="C28" s="223" t="s">
        <v>91</v>
      </c>
      <c r="D28" s="224"/>
      <c r="E28" s="171">
        <v>234</v>
      </c>
      <c r="F28" s="172">
        <f t="shared" si="2"/>
        <v>2.7497062279670977E-2</v>
      </c>
      <c r="G28" s="173">
        <v>19768.29</v>
      </c>
      <c r="H28" s="174">
        <f t="shared" si="3"/>
        <v>0.12369607304518897</v>
      </c>
    </row>
    <row r="29" spans="2:8" s="14" customFormat="1" ht="20.100000000000001" customHeight="1">
      <c r="B29" s="235" t="s">
        <v>82</v>
      </c>
      <c r="C29" s="231" t="s">
        <v>73</v>
      </c>
      <c r="D29" s="232"/>
      <c r="E29" s="175">
        <v>157</v>
      </c>
      <c r="F29" s="176">
        <f t="shared" ref="F29:F40" si="4">E29/SUM(E$29:E$40)</f>
        <v>3.9486921529175052E-2</v>
      </c>
      <c r="G29" s="177">
        <v>26049.17</v>
      </c>
      <c r="H29" s="178">
        <f t="shared" ref="H29:H40" si="5">G29/SUM(G$29:G$40)</f>
        <v>2.973038848618241E-2</v>
      </c>
    </row>
    <row r="30" spans="2:8" s="14" customFormat="1" ht="20.100000000000001" customHeight="1">
      <c r="B30" s="236"/>
      <c r="C30" s="223" t="s">
        <v>74</v>
      </c>
      <c r="D30" s="224"/>
      <c r="E30" s="167">
        <v>5</v>
      </c>
      <c r="F30" s="168">
        <f t="shared" si="4"/>
        <v>1.2575452716297787E-3</v>
      </c>
      <c r="G30" s="169">
        <v>924.06</v>
      </c>
      <c r="H30" s="170">
        <f t="shared" si="5"/>
        <v>1.0546463777748665E-3</v>
      </c>
    </row>
    <row r="31" spans="2:8" s="14" customFormat="1" ht="20.100000000000001" customHeight="1">
      <c r="B31" s="236"/>
      <c r="C31" s="223" t="s">
        <v>75</v>
      </c>
      <c r="D31" s="224"/>
      <c r="E31" s="167">
        <v>139</v>
      </c>
      <c r="F31" s="168">
        <f t="shared" si="4"/>
        <v>3.4959758551307847E-2</v>
      </c>
      <c r="G31" s="169">
        <v>21034.269999999993</v>
      </c>
      <c r="H31" s="170">
        <f t="shared" si="5"/>
        <v>2.400679248602746E-2</v>
      </c>
    </row>
    <row r="32" spans="2:8" s="14" customFormat="1" ht="20.100000000000001" customHeight="1">
      <c r="B32" s="236"/>
      <c r="C32" s="223" t="s">
        <v>76</v>
      </c>
      <c r="D32" s="224"/>
      <c r="E32" s="167">
        <v>5</v>
      </c>
      <c r="F32" s="168">
        <f t="shared" si="4"/>
        <v>1.2575452716297787E-3</v>
      </c>
      <c r="G32" s="169">
        <v>209.12</v>
      </c>
      <c r="H32" s="170">
        <f t="shared" si="5"/>
        <v>2.3867243525342523E-4</v>
      </c>
    </row>
    <row r="33" spans="2:8" s="14" customFormat="1" ht="20.100000000000001" customHeight="1">
      <c r="B33" s="236"/>
      <c r="C33" s="223" t="s">
        <v>77</v>
      </c>
      <c r="D33" s="224"/>
      <c r="E33" s="167">
        <v>586</v>
      </c>
      <c r="F33" s="168">
        <f t="shared" si="4"/>
        <v>0.14738430583501005</v>
      </c>
      <c r="G33" s="169">
        <v>129321.81</v>
      </c>
      <c r="H33" s="170">
        <f t="shared" si="5"/>
        <v>0.14759731887949865</v>
      </c>
    </row>
    <row r="34" spans="2:8" s="14" customFormat="1" ht="20.100000000000001" customHeight="1">
      <c r="B34" s="236"/>
      <c r="C34" s="223" t="s">
        <v>78</v>
      </c>
      <c r="D34" s="224"/>
      <c r="E34" s="167">
        <v>81</v>
      </c>
      <c r="F34" s="168">
        <f t="shared" si="4"/>
        <v>2.0372233400402416E-2</v>
      </c>
      <c r="G34" s="169">
        <v>5383.18</v>
      </c>
      <c r="H34" s="170">
        <f t="shared" si="5"/>
        <v>6.1439206197758875E-3</v>
      </c>
    </row>
    <row r="35" spans="2:8" s="14" customFormat="1" ht="20.100000000000001" customHeight="1">
      <c r="B35" s="236"/>
      <c r="C35" s="223" t="s">
        <v>79</v>
      </c>
      <c r="D35" s="224"/>
      <c r="E35" s="167">
        <v>1840</v>
      </c>
      <c r="F35" s="168">
        <f t="shared" si="4"/>
        <v>0.46277665995975853</v>
      </c>
      <c r="G35" s="169">
        <v>532129.81000000006</v>
      </c>
      <c r="H35" s="170">
        <f t="shared" si="5"/>
        <v>0.60732936889653055</v>
      </c>
    </row>
    <row r="36" spans="2:8" s="14" customFormat="1" ht="20.100000000000001" customHeight="1">
      <c r="B36" s="236"/>
      <c r="C36" s="223" t="s">
        <v>80</v>
      </c>
      <c r="D36" s="224"/>
      <c r="E36" s="167">
        <v>29</v>
      </c>
      <c r="F36" s="168">
        <f t="shared" si="4"/>
        <v>7.2937625754527164E-3</v>
      </c>
      <c r="G36" s="169">
        <v>7225.55</v>
      </c>
      <c r="H36" s="170">
        <f t="shared" si="5"/>
        <v>8.2466507964106088E-3</v>
      </c>
    </row>
    <row r="37" spans="2:8" s="14" customFormat="1" ht="20.100000000000001" customHeight="1">
      <c r="B37" s="236"/>
      <c r="C37" s="223" t="s">
        <v>81</v>
      </c>
      <c r="D37" s="224"/>
      <c r="E37" s="167">
        <v>26</v>
      </c>
      <c r="F37" s="168">
        <f t="shared" si="4"/>
        <v>6.5392354124748494E-3</v>
      </c>
      <c r="G37" s="169">
        <v>5278.6900000000005</v>
      </c>
      <c r="H37" s="170">
        <f t="shared" si="5"/>
        <v>6.0246642944142273E-3</v>
      </c>
    </row>
    <row r="38" spans="2:8" s="14" customFormat="1" ht="20.100000000000001" customHeight="1">
      <c r="B38" s="236"/>
      <c r="C38" s="223" t="s">
        <v>147</v>
      </c>
      <c r="D38" s="224"/>
      <c r="E38" s="167">
        <v>65</v>
      </c>
      <c r="F38" s="168">
        <f t="shared" si="4"/>
        <v>1.6348088531187122E-2</v>
      </c>
      <c r="G38" s="169">
        <v>20454.599999999999</v>
      </c>
      <c r="H38" s="170">
        <f t="shared" si="5"/>
        <v>2.3345204639129261E-2</v>
      </c>
    </row>
    <row r="39" spans="2:8" s="14" customFormat="1" ht="20.100000000000001" customHeight="1">
      <c r="B39" s="236"/>
      <c r="C39" s="225" t="s">
        <v>93</v>
      </c>
      <c r="D39" s="226"/>
      <c r="E39" s="167">
        <v>52</v>
      </c>
      <c r="F39" s="168">
        <f t="shared" si="4"/>
        <v>1.3078470824949699E-2</v>
      </c>
      <c r="G39" s="169">
        <v>14060.43</v>
      </c>
      <c r="H39" s="184">
        <f t="shared" si="5"/>
        <v>1.6047422861564256E-2</v>
      </c>
    </row>
    <row r="40" spans="2:8" s="14" customFormat="1" ht="20.100000000000001" customHeight="1">
      <c r="B40" s="182"/>
      <c r="C40" s="233" t="s">
        <v>148</v>
      </c>
      <c r="D40" s="234"/>
      <c r="E40" s="167">
        <v>991</v>
      </c>
      <c r="F40" s="185">
        <f t="shared" si="4"/>
        <v>0.24924547283702214</v>
      </c>
      <c r="G40" s="169">
        <v>114109.24999999997</v>
      </c>
      <c r="H40" s="172">
        <f t="shared" si="5"/>
        <v>0.13023494922743833</v>
      </c>
    </row>
    <row r="41" spans="2:8" s="14" customFormat="1" ht="20.100000000000001" customHeight="1">
      <c r="B41" s="227" t="s">
        <v>94</v>
      </c>
      <c r="C41" s="231" t="s">
        <v>95</v>
      </c>
      <c r="D41" s="232"/>
      <c r="E41" s="175">
        <v>3669</v>
      </c>
      <c r="F41" s="176">
        <f>E41/SUM(E$41:E$44)</f>
        <v>0.54428126390743214</v>
      </c>
      <c r="G41" s="177">
        <v>1064827.6400000001</v>
      </c>
      <c r="H41" s="178">
        <f>G41/SUM(G$41:G$44)</f>
        <v>0.51187173911663009</v>
      </c>
    </row>
    <row r="42" spans="2:8" s="14" customFormat="1" ht="20.100000000000001" customHeight="1">
      <c r="B42" s="228"/>
      <c r="C42" s="223" t="s">
        <v>96</v>
      </c>
      <c r="D42" s="224"/>
      <c r="E42" s="167">
        <v>2658</v>
      </c>
      <c r="F42" s="168">
        <f t="shared" ref="F42:F44" si="6">E42/SUM(E$41:E$44)</f>
        <v>0.39430351579884287</v>
      </c>
      <c r="G42" s="169">
        <v>855382.38</v>
      </c>
      <c r="H42" s="170">
        <f t="shared" ref="H42:H44" si="7">G42/SUM(G$41:G$44)</f>
        <v>0.41118961418049038</v>
      </c>
    </row>
    <row r="43" spans="2:8" s="14" customFormat="1" ht="20.100000000000001" customHeight="1">
      <c r="B43" s="229"/>
      <c r="C43" s="223" t="s">
        <v>149</v>
      </c>
      <c r="D43" s="224"/>
      <c r="E43" s="183">
        <v>346</v>
      </c>
      <c r="F43" s="168">
        <f t="shared" si="6"/>
        <v>5.1327696187509271E-2</v>
      </c>
      <c r="G43" s="169">
        <v>137829.73999999996</v>
      </c>
      <c r="H43" s="170">
        <f t="shared" si="7"/>
        <v>6.6255932946850379E-2</v>
      </c>
    </row>
    <row r="44" spans="2:8" s="14" customFormat="1" ht="20.100000000000001" customHeight="1">
      <c r="B44" s="230"/>
      <c r="C44" s="233" t="s">
        <v>97</v>
      </c>
      <c r="D44" s="234"/>
      <c r="E44" s="171">
        <v>68</v>
      </c>
      <c r="F44" s="172">
        <f t="shared" si="6"/>
        <v>1.0087524106215695E-2</v>
      </c>
      <c r="G44" s="173">
        <v>22222.85</v>
      </c>
      <c r="H44" s="174">
        <f t="shared" si="7"/>
        <v>1.0682713756029099E-2</v>
      </c>
    </row>
    <row r="45" spans="2:8" s="14" customFormat="1" ht="20.100000000000001" customHeight="1">
      <c r="B45" s="220" t="s">
        <v>112</v>
      </c>
      <c r="C45" s="221"/>
      <c r="D45" s="222"/>
      <c r="E45" s="144">
        <f>SUM(E5:E44)</f>
        <v>52947</v>
      </c>
      <c r="F45" s="179">
        <f>E45/E$45</f>
        <v>1</v>
      </c>
      <c r="G45" s="180">
        <f>SUM(G5:G44)</f>
        <v>5159838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50"/>
  <sheetViews>
    <sheetView zoomScaleNormal="100" workbookViewId="0"/>
  </sheetViews>
  <sheetFormatPr defaultRowHeight="13.2"/>
  <cols>
    <col min="4" max="7" width="9.109375" bestFit="1" customWidth="1"/>
    <col min="8" max="8" width="10.6640625" bestFit="1" customWidth="1"/>
    <col min="11" max="11" width="11.77734375" bestFit="1" customWidth="1"/>
    <col min="13" max="13" width="9.109375" bestFit="1" customWidth="1"/>
  </cols>
  <sheetData>
    <row r="1" spans="1:13" s="14" customFormat="1" ht="20.100000000000001" customHeight="1">
      <c r="A1" s="13" t="s">
        <v>142</v>
      </c>
    </row>
    <row r="2" spans="1:13" s="14" customFormat="1" ht="20.100000000000001" customHeight="1"/>
    <row r="3" spans="1:13" s="14" customFormat="1" ht="31.5" customHeight="1">
      <c r="B3" s="259" t="s">
        <v>57</v>
      </c>
      <c r="C3" s="260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>
      <c r="B4" s="257" t="s">
        <v>26</v>
      </c>
      <c r="C4" s="258"/>
      <c r="D4" s="62">
        <v>3216</v>
      </c>
      <c r="E4" s="67">
        <v>58998.350000000006</v>
      </c>
      <c r="F4" s="67">
        <f>E4*1000/D4</f>
        <v>18345.258084577115</v>
      </c>
      <c r="G4" s="67">
        <v>50320</v>
      </c>
      <c r="H4" s="63">
        <f>F4/G4</f>
        <v>0.36457190152180274</v>
      </c>
      <c r="K4" s="14">
        <f>D4*G4</f>
        <v>161829120</v>
      </c>
      <c r="L4" s="14" t="s">
        <v>26</v>
      </c>
      <c r="M4" s="24">
        <f>G4-F4</f>
        <v>31974.741915422885</v>
      </c>
    </row>
    <row r="5" spans="1:13" s="14" customFormat="1" ht="20.100000000000001" customHeight="1">
      <c r="B5" s="253" t="s">
        <v>27</v>
      </c>
      <c r="C5" s="254"/>
      <c r="D5" s="64">
        <v>3430</v>
      </c>
      <c r="E5" s="68">
        <v>100991.18</v>
      </c>
      <c r="F5" s="68">
        <f t="shared" ref="F5:F13" si="0">E5*1000/D5</f>
        <v>29443.492711370262</v>
      </c>
      <c r="G5" s="68">
        <v>105310</v>
      </c>
      <c r="H5" s="65">
        <f t="shared" ref="H5:H10" si="1">F5/G5</f>
        <v>0.27958876375814512</v>
      </c>
      <c r="K5" s="14">
        <f t="shared" ref="K5:K10" si="2">D5*G5</f>
        <v>361213300</v>
      </c>
      <c r="L5" s="14" t="s">
        <v>27</v>
      </c>
      <c r="M5" s="24">
        <f t="shared" ref="M5:M10" si="3">G5-F5</f>
        <v>75866.507288629742</v>
      </c>
    </row>
    <row r="6" spans="1:13" s="14" customFormat="1" ht="20.100000000000001" customHeight="1">
      <c r="B6" s="253" t="s">
        <v>28</v>
      </c>
      <c r="C6" s="254"/>
      <c r="D6" s="64">
        <v>6289</v>
      </c>
      <c r="E6" s="68">
        <v>575443.21</v>
      </c>
      <c r="F6" s="68">
        <f t="shared" si="0"/>
        <v>91499.953887740499</v>
      </c>
      <c r="G6" s="68">
        <v>167650</v>
      </c>
      <c r="H6" s="65">
        <f t="shared" si="1"/>
        <v>0.54577962354751264</v>
      </c>
      <c r="K6" s="14">
        <f t="shared" si="2"/>
        <v>1054350850</v>
      </c>
      <c r="L6" s="14" t="s">
        <v>28</v>
      </c>
      <c r="M6" s="24">
        <f t="shared" si="3"/>
        <v>76150.046112259501</v>
      </c>
    </row>
    <row r="7" spans="1:13" s="14" customFormat="1" ht="20.100000000000001" customHeight="1">
      <c r="B7" s="253" t="s">
        <v>29</v>
      </c>
      <c r="C7" s="254"/>
      <c r="D7" s="64">
        <v>3783</v>
      </c>
      <c r="E7" s="68">
        <v>431515.98</v>
      </c>
      <c r="F7" s="68">
        <f t="shared" si="0"/>
        <v>114067.13719270421</v>
      </c>
      <c r="G7" s="68">
        <v>197050</v>
      </c>
      <c r="H7" s="65">
        <f t="shared" si="1"/>
        <v>0.57887407862321338</v>
      </c>
      <c r="K7" s="14">
        <f t="shared" si="2"/>
        <v>745440150</v>
      </c>
      <c r="L7" s="14" t="s">
        <v>29</v>
      </c>
      <c r="M7" s="24">
        <f t="shared" si="3"/>
        <v>82982.862807295794</v>
      </c>
    </row>
    <row r="8" spans="1:13" s="14" customFormat="1" ht="20.100000000000001" customHeight="1">
      <c r="B8" s="253" t="s">
        <v>30</v>
      </c>
      <c r="C8" s="254"/>
      <c r="D8" s="64">
        <v>2513</v>
      </c>
      <c r="E8" s="68">
        <v>390979.87</v>
      </c>
      <c r="F8" s="68">
        <f t="shared" si="0"/>
        <v>155582.91683247115</v>
      </c>
      <c r="G8" s="68">
        <v>270480</v>
      </c>
      <c r="H8" s="65">
        <f t="shared" si="1"/>
        <v>0.57521042898724917</v>
      </c>
      <c r="K8" s="14">
        <f t="shared" si="2"/>
        <v>679716240</v>
      </c>
      <c r="L8" s="14" t="s">
        <v>30</v>
      </c>
      <c r="M8" s="24">
        <f t="shared" si="3"/>
        <v>114897.08316752885</v>
      </c>
    </row>
    <row r="9" spans="1:13" s="14" customFormat="1" ht="20.100000000000001" customHeight="1">
      <c r="B9" s="253" t="s">
        <v>31</v>
      </c>
      <c r="C9" s="254"/>
      <c r="D9" s="64">
        <v>2283</v>
      </c>
      <c r="E9" s="68">
        <v>435863.47999999992</v>
      </c>
      <c r="F9" s="68">
        <f t="shared" si="0"/>
        <v>190916.98642137536</v>
      </c>
      <c r="G9" s="68">
        <v>309380</v>
      </c>
      <c r="H9" s="65">
        <f t="shared" si="1"/>
        <v>0.61709543739535644</v>
      </c>
      <c r="K9" s="14">
        <f t="shared" si="2"/>
        <v>706314540</v>
      </c>
      <c r="L9" s="14" t="s">
        <v>31</v>
      </c>
      <c r="M9" s="24">
        <f t="shared" si="3"/>
        <v>118463.01357862464</v>
      </c>
    </row>
    <row r="10" spans="1:13" s="14" customFormat="1" ht="20.100000000000001" customHeight="1">
      <c r="B10" s="255" t="s">
        <v>32</v>
      </c>
      <c r="C10" s="256"/>
      <c r="D10" s="72">
        <v>982</v>
      </c>
      <c r="E10" s="73">
        <v>209603.38000000006</v>
      </c>
      <c r="F10" s="73">
        <f t="shared" si="0"/>
        <v>213445.39714867625</v>
      </c>
      <c r="G10" s="73">
        <v>362170</v>
      </c>
      <c r="H10" s="75">
        <f t="shared" si="1"/>
        <v>0.58935140168615907</v>
      </c>
      <c r="K10" s="14">
        <f t="shared" si="2"/>
        <v>355650940</v>
      </c>
      <c r="L10" s="14" t="s">
        <v>32</v>
      </c>
      <c r="M10" s="24">
        <f t="shared" si="3"/>
        <v>148724.60285132375</v>
      </c>
    </row>
    <row r="11" spans="1:13" s="14" customFormat="1" ht="20.100000000000001" customHeight="1">
      <c r="B11" s="257" t="s">
        <v>64</v>
      </c>
      <c r="C11" s="258"/>
      <c r="D11" s="62">
        <f>SUM(D4:D5)</f>
        <v>6646</v>
      </c>
      <c r="E11" s="67">
        <f>SUM(E4:E5)</f>
        <v>159989.53</v>
      </c>
      <c r="F11" s="67">
        <f t="shared" si="0"/>
        <v>24073.055973517905</v>
      </c>
      <c r="G11" s="82"/>
      <c r="H11" s="63">
        <f>SUM(E4:E5)*1000/SUM(K4:K5)</f>
        <v>0.30588251331507682</v>
      </c>
    </row>
    <row r="12" spans="1:13" s="14" customFormat="1" ht="20.100000000000001" customHeight="1">
      <c r="B12" s="255" t="s">
        <v>58</v>
      </c>
      <c r="C12" s="256"/>
      <c r="D12" s="66">
        <f>SUM(D6:D10)</f>
        <v>15850</v>
      </c>
      <c r="E12" s="78">
        <f>SUM(E6:E10)</f>
        <v>2043405.9200000002</v>
      </c>
      <c r="F12" s="69">
        <f t="shared" si="0"/>
        <v>128921.509148265</v>
      </c>
      <c r="G12" s="83"/>
      <c r="H12" s="70">
        <f>SUM(E6:E10)*1000/SUM(K6:K10)</f>
        <v>0.57699326849537336</v>
      </c>
    </row>
    <row r="13" spans="1:13" s="14" customFormat="1" ht="20.100000000000001" customHeight="1">
      <c r="B13" s="259" t="s">
        <v>65</v>
      </c>
      <c r="C13" s="260"/>
      <c r="D13" s="71">
        <f>SUM(D11:D12)</f>
        <v>22496</v>
      </c>
      <c r="E13" s="79">
        <f>SUM(E11:E12)</f>
        <v>2203395.4500000002</v>
      </c>
      <c r="F13" s="74">
        <f t="shared" si="0"/>
        <v>97946.099306543387</v>
      </c>
      <c r="G13" s="77"/>
      <c r="H13" s="76">
        <f>SUM(E4:E10)*1000/SUM(K4:K10)</f>
        <v>0.54210536167420931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08月状況（表紙）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'08月状況（表紙）'!Print_Area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K-M-Kitamura</cp:lastModifiedBy>
  <cp:lastPrinted>2022-01-05T06:30:00Z</cp:lastPrinted>
  <dcterms:created xsi:type="dcterms:W3CDTF">2003-07-11T02:30:35Z</dcterms:created>
  <dcterms:modified xsi:type="dcterms:W3CDTF">2023-10-04T02:08:47Z</dcterms:modified>
</cp:coreProperties>
</file>