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244F329-FA18-485E-8B8C-962F6B62E6E7}" xr6:coauthVersionLast="36" xr6:coauthVersionMax="36" xr10:uidLastSave="{00000000-0000-0000-0000-000000000000}"/>
  <bookViews>
    <workbookView xWindow="-912" yWindow="5136" windowWidth="15480" windowHeight="6480" xr2:uid="{00000000-000D-0000-FFFF-FFFF00000000}"/>
  </bookViews>
  <sheets>
    <sheet name="10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'10月状況（表紙）'!$A$1:$L$46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91029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<sst xmlns="http://schemas.openxmlformats.org/spreadsheetml/2006/main" count="263" uniqueCount="190">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</sst>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#,##0_ "/>
    <numFmt numFmtId="179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22551</c:v>
                </c:pt>
                <c:pt idx="1">
                  <c:v>13808</c:v>
                </c:pt>
                <c:pt idx="2">
                  <c:v>8666</c:v>
                </c:pt>
                <c:pt idx="3">
                  <c:v>4935</c:v>
                </c:pt>
                <c:pt idx="4">
                  <c:v>6691</c:v>
                </c:pt>
                <c:pt idx="5">
                  <c:v>14459</c:v>
                </c:pt>
                <c:pt idx="6">
                  <c:v>22562</c:v>
                </c:pt>
                <c:pt idx="7">
                  <c:v>8915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C-4706-973D-0DB9F5B8B53A}"/>
            </c:ext>
          </c:extLst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16751</c:v>
                </c:pt>
                <c:pt idx="1">
                  <c:v>11353</c:v>
                </c:pt>
                <c:pt idx="2">
                  <c:v>6320</c:v>
                </c:pt>
                <c:pt idx="3">
                  <c:v>3397</c:v>
                </c:pt>
                <c:pt idx="4">
                  <c:v>4908</c:v>
                </c:pt>
                <c:pt idx="5">
                  <c:v>11166</c:v>
                </c:pt>
                <c:pt idx="6">
                  <c:v>16889</c:v>
                </c:pt>
                <c:pt idx="7">
                  <c:v>7406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C-4706-973D-0DB9F5B8B53A}"/>
            </c:ext>
          </c:extLst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7074</c:v>
                </c:pt>
                <c:pt idx="1">
                  <c:v>5534</c:v>
                </c:pt>
                <c:pt idx="2">
                  <c:v>3493</c:v>
                </c:pt>
                <c:pt idx="3">
                  <c:v>1751</c:v>
                </c:pt>
                <c:pt idx="4">
                  <c:v>2831</c:v>
                </c:pt>
                <c:pt idx="5">
                  <c:v>5925</c:v>
                </c:pt>
                <c:pt idx="6">
                  <c:v>9153</c:v>
                </c:pt>
                <c:pt idx="7">
                  <c:v>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  <c:extLst>
            <c:ext xmlns:c16="http://schemas.microsoft.com/office/drawing/2014/chart" uri="{C3380CC4-5D6E-409C-BE32-E72D297353CC}">
              <c16:uniqueId val="{00000003-A0DC-4706-973D-0DB9F5B8B5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DC-4706-973D-0DB9F5B8B53A}"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DC-4706-973D-0DB9F5B8B53A}"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DC-4706-973D-0DB9F5B8B53A}"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DC-4706-973D-0DB9F5B8B5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0.24778931283026731</c:v>
                </c:pt>
                <c:pt idx="1">
                  <c:v>0.33572866080413005</c:v>
                </c:pt>
                <c:pt idx="2">
                  <c:v>0.37901753666290638</c:v>
                </c:pt>
                <c:pt idx="3">
                  <c:v>0.31198366286085583</c:v>
                </c:pt>
                <c:pt idx="4">
                  <c:v>0.32790983047766215</c:v>
                </c:pt>
                <c:pt idx="5">
                  <c:v>0.32957964231990639</c:v>
                </c:pt>
                <c:pt idx="6">
                  <c:v>0.37227898711683693</c:v>
                </c:pt>
                <c:pt idx="7">
                  <c:v>0.36580656802598338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28824"/>
        <c:axId val="399130392"/>
      </c:lineChart>
      <c:catAx>
        <c:axId val="3225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99132352"/>
        <c:crosses val="autoZero"/>
        <c:auto val="1"/>
        <c:lblAlgn val="ctr"/>
        <c:lblOffset val="100"/>
        <c:noMultiLvlLbl val="0"/>
      </c:catAx>
      <c:valAx>
        <c:axId val="3991323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2511840"/>
        <c:crosses val="autoZero"/>
        <c:crossBetween val="between"/>
      </c:valAx>
      <c:valAx>
        <c:axId val="3991303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28824"/>
        <c:crosses val="max"/>
        <c:crossBetween val="between"/>
      </c:valAx>
      <c:catAx>
        <c:axId val="399128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9130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FA8-42CC-83FE-3EB1E2B87BD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FA8-42CC-83FE-3EB1E2B87B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3726</c:v>
                </c:pt>
                <c:pt idx="1">
                  <c:v>2690</c:v>
                </c:pt>
                <c:pt idx="2">
                  <c:v>362</c:v>
                </c:pt>
                <c:pt idx="3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A8-42CC-83FE-3EB1E2B87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6A4-4726-9DD1-9ECFDD9F96A2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6A4-4726-9DD1-9ECFDD9F9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1081425.8400000001</c:v>
                </c:pt>
                <c:pt idx="1">
                  <c:v>862524.08</c:v>
                </c:pt>
                <c:pt idx="2">
                  <c:v>144633</c:v>
                </c:pt>
                <c:pt idx="3">
                  <c:v>22562.149999999998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4-4726-9DD1-9ECFDD9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27685.350000000006</c:v>
                </c:pt>
                <c:pt idx="1">
                  <c:v>1299.07</c:v>
                </c:pt>
                <c:pt idx="2">
                  <c:v>20282.3</c:v>
                </c:pt>
                <c:pt idx="3">
                  <c:v>250.03</c:v>
                </c:pt>
                <c:pt idx="4">
                  <c:v>130623.41000000002</c:v>
                </c:pt>
                <c:pt idx="5">
                  <c:v>6172.97</c:v>
                </c:pt>
                <c:pt idx="6">
                  <c:v>532808.8899999999</c:v>
                </c:pt>
                <c:pt idx="7">
                  <c:v>6978.5999999999995</c:v>
                </c:pt>
                <c:pt idx="8">
                  <c:v>5697.2099999999991</c:v>
                </c:pt>
                <c:pt idx="9">
                  <c:v>19205.099999999999</c:v>
                </c:pt>
                <c:pt idx="10">
                  <c:v>14777.310000000001</c:v>
                </c:pt>
                <c:pt idx="11">
                  <c:v>114366.86999999998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3504"/>
        <c:axId val="399552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162</c:v>
                </c:pt>
                <c:pt idx="1">
                  <c:v>7</c:v>
                </c:pt>
                <c:pt idx="2">
                  <c:v>139</c:v>
                </c:pt>
                <c:pt idx="3">
                  <c:v>6</c:v>
                </c:pt>
                <c:pt idx="4">
                  <c:v>585</c:v>
                </c:pt>
                <c:pt idx="5">
                  <c:v>91</c:v>
                </c:pt>
                <c:pt idx="6">
                  <c:v>1835</c:v>
                </c:pt>
                <c:pt idx="7">
                  <c:v>27</c:v>
                </c:pt>
                <c:pt idx="8">
                  <c:v>25</c:v>
                </c:pt>
                <c:pt idx="9">
                  <c:v>65</c:v>
                </c:pt>
                <c:pt idx="10">
                  <c:v>54</c:v>
                </c:pt>
                <c:pt idx="11">
                  <c:v>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1544"/>
        <c:axId val="399551936"/>
      </c:lineChart>
      <c:catAx>
        <c:axId val="3995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1936"/>
        <c:crosses val="autoZero"/>
        <c:auto val="1"/>
        <c:lblAlgn val="ctr"/>
        <c:lblOffset val="100"/>
        <c:noMultiLvlLbl val="0"/>
      </c:catAx>
      <c:valAx>
        <c:axId val="399551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51544"/>
        <c:crosses val="autoZero"/>
        <c:crossBetween val="between"/>
      </c:valAx>
      <c:valAx>
        <c:axId val="399552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3504"/>
        <c:crosses val="max"/>
        <c:crossBetween val="between"/>
      </c:valAx>
      <c:catAx>
        <c:axId val="39955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2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18549.324946302542</c:v>
                </c:pt>
                <c:pt idx="1">
                  <c:v>29964.670470756064</c:v>
                </c:pt>
                <c:pt idx="2">
                  <c:v>93556.284410885622</c:v>
                </c:pt>
                <c:pt idx="3">
                  <c:v>117103.61502347418</c:v>
                </c:pt>
                <c:pt idx="4">
                  <c:v>157014.47778643799</c:v>
                </c:pt>
                <c:pt idx="5">
                  <c:v>189230.11453744501</c:v>
                </c:pt>
                <c:pt idx="6">
                  <c:v>214087.83266129033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26472"/>
        <c:axId val="3991339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3259</c:v>
                </c:pt>
                <c:pt idx="1">
                  <c:v>3505</c:v>
                </c:pt>
                <c:pt idx="2">
                  <c:v>6357</c:v>
                </c:pt>
                <c:pt idx="3">
                  <c:v>3834</c:v>
                </c:pt>
                <c:pt idx="4">
                  <c:v>2566</c:v>
                </c:pt>
                <c:pt idx="5">
                  <c:v>2270</c:v>
                </c:pt>
                <c:pt idx="6">
                  <c:v>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568"/>
        <c:axId val="399127256"/>
      </c:lineChart>
      <c:catAx>
        <c:axId val="3991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127256"/>
        <c:crosses val="autoZero"/>
        <c:auto val="1"/>
        <c:lblAlgn val="ctr"/>
        <c:lblOffset val="100"/>
        <c:noMultiLvlLbl val="0"/>
      </c:catAx>
      <c:valAx>
        <c:axId val="399127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1568"/>
        <c:crosses val="autoZero"/>
        <c:crossBetween val="between"/>
      </c:valAx>
      <c:valAx>
        <c:axId val="3991339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99126472"/>
        <c:crosses val="max"/>
        <c:crossBetween val="between"/>
      </c:valAx>
      <c:catAx>
        <c:axId val="399126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39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1352"/>
        <c:axId val="400465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18549.324946302542</c:v>
                </c:pt>
                <c:pt idx="1">
                  <c:v>29964.670470756064</c:v>
                </c:pt>
                <c:pt idx="2">
                  <c:v>93556.284410885622</c:v>
                </c:pt>
                <c:pt idx="3">
                  <c:v>117103.61502347418</c:v>
                </c:pt>
                <c:pt idx="4">
                  <c:v>157014.47778643799</c:v>
                </c:pt>
                <c:pt idx="5">
                  <c:v>189230.11453744501</c:v>
                </c:pt>
                <c:pt idx="6">
                  <c:v>214087.83266129033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468216"/>
        <c:axId val="400470960"/>
      </c:barChart>
      <c:catAx>
        <c:axId val="40047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465864"/>
        <c:crosses val="autoZero"/>
        <c:auto val="1"/>
        <c:lblAlgn val="ctr"/>
        <c:lblOffset val="100"/>
        <c:noMultiLvlLbl val="0"/>
      </c:catAx>
      <c:valAx>
        <c:axId val="400465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0471352"/>
        <c:crosses val="autoZero"/>
        <c:crossBetween val="between"/>
      </c:valAx>
      <c:valAx>
        <c:axId val="40047096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0468216"/>
        <c:crosses val="max"/>
        <c:crossBetween val="between"/>
      </c:valAx>
      <c:catAx>
        <c:axId val="40046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4709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D90-4B26-9FDF-CAC5D5F752F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D90-4B26-9FDF-CAC5D5F752F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D90-4B26-9FDF-CAC5D5F752F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7104</c:v>
                </c:pt>
                <c:pt idx="1">
                  <c:v>5576</c:v>
                </c:pt>
                <c:pt idx="2">
                  <c:v>8843</c:v>
                </c:pt>
                <c:pt idx="3">
                  <c:v>5298</c:v>
                </c:pt>
                <c:pt idx="4">
                  <c:v>4606</c:v>
                </c:pt>
                <c:pt idx="5">
                  <c:v>5585</c:v>
                </c:pt>
                <c:pt idx="6">
                  <c:v>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90-4B26-9FDF-CAC5D5F752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E50-415D-BF01-09EBF271B7EE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E50-415D-BF01-09EBF271B7EE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E50-415D-BF01-09EBF271B7E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840</c:v>
                </c:pt>
                <c:pt idx="1">
                  <c:v>777</c:v>
                </c:pt>
                <c:pt idx="2">
                  <c:v>795</c:v>
                </c:pt>
                <c:pt idx="3">
                  <c:v>579</c:v>
                </c:pt>
                <c:pt idx="4">
                  <c:v>505</c:v>
                </c:pt>
                <c:pt idx="5">
                  <c:v>522</c:v>
                </c:pt>
                <c:pt idx="6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50-415D-BF01-09EBF271B7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73A-4949-A9B8-2701B75CF278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73A-4949-A9B8-2701B75CF278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73A-4949-A9B8-2701B75CF2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6264</c:v>
                </c:pt>
                <c:pt idx="1">
                  <c:v>4799</c:v>
                </c:pt>
                <c:pt idx="2">
                  <c:v>8048</c:v>
                </c:pt>
                <c:pt idx="3">
                  <c:v>4719</c:v>
                </c:pt>
                <c:pt idx="4">
                  <c:v>4101</c:v>
                </c:pt>
                <c:pt idx="5">
                  <c:v>5063</c:v>
                </c:pt>
                <c:pt idx="6">
                  <c:v>2715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A-4949-A9B8-2701B75CF2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1160</c:v>
                </c:pt>
                <c:pt idx="1">
                  <c:v>1193</c:v>
                </c:pt>
                <c:pt idx="2">
                  <c:v>738</c:v>
                </c:pt>
                <c:pt idx="3">
                  <c:v>200</c:v>
                </c:pt>
                <c:pt idx="4">
                  <c:v>328</c:v>
                </c:pt>
                <c:pt idx="5">
                  <c:v>746</c:v>
                </c:pt>
                <c:pt idx="6">
                  <c:v>2179</c:v>
                </c:pt>
                <c:pt idx="7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3-45BC-A0A9-ADE511CB9ED0}"/>
            </c:ext>
          </c:extLst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1168</c:v>
                </c:pt>
                <c:pt idx="1">
                  <c:v>1067</c:v>
                </c:pt>
                <c:pt idx="2">
                  <c:v>396</c:v>
                </c:pt>
                <c:pt idx="3">
                  <c:v>171</c:v>
                </c:pt>
                <c:pt idx="4">
                  <c:v>258</c:v>
                </c:pt>
                <c:pt idx="5">
                  <c:v>709</c:v>
                </c:pt>
                <c:pt idx="6">
                  <c:v>1411</c:v>
                </c:pt>
                <c:pt idx="7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3-45BC-A0A9-ADE511CB9ED0}"/>
            </c:ext>
          </c:extLst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1406</c:v>
                </c:pt>
                <c:pt idx="1">
                  <c:v>1116</c:v>
                </c:pt>
                <c:pt idx="2">
                  <c:v>910</c:v>
                </c:pt>
                <c:pt idx="3">
                  <c:v>381</c:v>
                </c:pt>
                <c:pt idx="4">
                  <c:v>474</c:v>
                </c:pt>
                <c:pt idx="5">
                  <c:v>1407</c:v>
                </c:pt>
                <c:pt idx="6">
                  <c:v>2303</c:v>
                </c:pt>
                <c:pt idx="7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3-45BC-A0A9-ADE511CB9ED0}"/>
            </c:ext>
          </c:extLst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941</c:v>
                </c:pt>
                <c:pt idx="1">
                  <c:v>708</c:v>
                </c:pt>
                <c:pt idx="2">
                  <c:v>471</c:v>
                </c:pt>
                <c:pt idx="3">
                  <c:v>213</c:v>
                </c:pt>
                <c:pt idx="4">
                  <c:v>319</c:v>
                </c:pt>
                <c:pt idx="5">
                  <c:v>790</c:v>
                </c:pt>
                <c:pt idx="6">
                  <c:v>1392</c:v>
                </c:pt>
                <c:pt idx="7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3-45BC-A0A9-ADE511CB9ED0}"/>
            </c:ext>
          </c:extLst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791</c:v>
                </c:pt>
                <c:pt idx="1">
                  <c:v>665</c:v>
                </c:pt>
                <c:pt idx="2">
                  <c:v>410</c:v>
                </c:pt>
                <c:pt idx="3">
                  <c:v>207</c:v>
                </c:pt>
                <c:pt idx="4">
                  <c:v>300</c:v>
                </c:pt>
                <c:pt idx="5">
                  <c:v>689</c:v>
                </c:pt>
                <c:pt idx="6">
                  <c:v>1182</c:v>
                </c:pt>
                <c:pt idx="7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5BC-A0A9-ADE511CB9ED0}"/>
            </c:ext>
          </c:extLst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977</c:v>
                </c:pt>
                <c:pt idx="1">
                  <c:v>681</c:v>
                </c:pt>
                <c:pt idx="2">
                  <c:v>525</c:v>
                </c:pt>
                <c:pt idx="3">
                  <c:v>194</c:v>
                </c:pt>
                <c:pt idx="4">
                  <c:v>375</c:v>
                </c:pt>
                <c:pt idx="5">
                  <c:v>786</c:v>
                </c:pt>
                <c:pt idx="6">
                  <c:v>1471</c:v>
                </c:pt>
                <c:pt idx="7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3-45BC-A0A9-ADE511CB9ED0}"/>
            </c:ext>
          </c:extLst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550</c:v>
                </c:pt>
                <c:pt idx="1">
                  <c:v>370</c:v>
                </c:pt>
                <c:pt idx="2">
                  <c:v>299</c:v>
                </c:pt>
                <c:pt idx="3">
                  <c:v>133</c:v>
                </c:pt>
                <c:pt idx="4">
                  <c:v>213</c:v>
                </c:pt>
                <c:pt idx="5">
                  <c:v>414</c:v>
                </c:pt>
                <c:pt idx="6">
                  <c:v>757</c:v>
                </c:pt>
                <c:pt idx="7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33528"/>
        <c:axId val="39912804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0.15078920131102294</c:v>
                </c:pt>
                <c:pt idx="1">
                  <c:v>0.18895585600260628</c:v>
                </c:pt>
                <c:pt idx="2">
                  <c:v>0.20287894366578277</c:v>
                </c:pt>
                <c:pt idx="3">
                  <c:v>0.14866607160567291</c:v>
                </c:pt>
                <c:pt idx="4">
                  <c:v>0.15710325710325709</c:v>
                </c:pt>
                <c:pt idx="5">
                  <c:v>0.17562599049128369</c:v>
                </c:pt>
                <c:pt idx="6">
                  <c:v>0.22004361780923382</c:v>
                </c:pt>
                <c:pt idx="7">
                  <c:v>0.17264341735312977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960"/>
        <c:axId val="399130784"/>
      </c:lineChart>
      <c:catAx>
        <c:axId val="39913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99128040"/>
        <c:crosses val="autoZero"/>
        <c:auto val="1"/>
        <c:lblAlgn val="ctr"/>
        <c:lblOffset val="100"/>
        <c:noMultiLvlLbl val="0"/>
      </c:catAx>
      <c:valAx>
        <c:axId val="399128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3528"/>
        <c:crosses val="autoZero"/>
        <c:crossBetween val="between"/>
      </c:valAx>
      <c:valAx>
        <c:axId val="399130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31960"/>
        <c:crosses val="max"/>
        <c:crossBetween val="between"/>
      </c:valAx>
      <c:catAx>
        <c:axId val="399131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0.64692805173807599</c:v>
                </c:pt>
                <c:pt idx="1">
                  <c:v>0.63376856118791602</c:v>
                </c:pt>
                <c:pt idx="2">
                  <c:v>0.59864472410454983</c:v>
                </c:pt>
                <c:pt idx="3">
                  <c:v>0.66180171112229491</c:v>
                </c:pt>
                <c:pt idx="4">
                  <c:v>0.61466976435446397</c:v>
                </c:pt>
                <c:pt idx="5">
                  <c:v>0.65002215984635836</c:v>
                </c:pt>
                <c:pt idx="6">
                  <c:v>0.65356773526370215</c:v>
                </c:pt>
                <c:pt idx="7">
                  <c:v>0.60955414012738851</c:v>
                </c:pt>
                <c:pt idx="8">
                  <c:v>0.63804148021612794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5-4ADD-9880-22029647490A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0.17886014551333873</c:v>
                </c:pt>
                <c:pt idx="1">
                  <c:v>0.20212493599590373</c:v>
                </c:pt>
                <c:pt idx="2">
                  <c:v>0.18121974830590512</c:v>
                </c:pt>
                <c:pt idx="3">
                  <c:v>0.13940613990941117</c:v>
                </c:pt>
                <c:pt idx="4">
                  <c:v>0.1486890142714902</c:v>
                </c:pt>
                <c:pt idx="5">
                  <c:v>0.11951543802629636</c:v>
                </c:pt>
                <c:pt idx="6">
                  <c:v>0.142778352292313</c:v>
                </c:pt>
                <c:pt idx="7">
                  <c:v>0.16666666666666666</c:v>
                </c:pt>
                <c:pt idx="8">
                  <c:v>0.16107469781086953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5-4ADD-9880-22029647490A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5.7396928051738079E-2</c:v>
                </c:pt>
                <c:pt idx="1">
                  <c:v>5.1843317972350228E-2</c:v>
                </c:pt>
                <c:pt idx="2">
                  <c:v>9.5837366892545989E-2</c:v>
                </c:pt>
                <c:pt idx="3">
                  <c:v>3.1202818319073979E-2</c:v>
                </c:pt>
                <c:pt idx="4">
                  <c:v>0.10620643876535014</c:v>
                </c:pt>
                <c:pt idx="5">
                  <c:v>8.4650613089082588E-2</c:v>
                </c:pt>
                <c:pt idx="6">
                  <c:v>8.6521889003791791E-2</c:v>
                </c:pt>
                <c:pt idx="7">
                  <c:v>6.2420382165605096E-2</c:v>
                </c:pt>
                <c:pt idx="8">
                  <c:v>7.3750858755593521E-2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5-4ADD-9880-22029647490A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0.11681487469684722</c:v>
                </c:pt>
                <c:pt idx="1">
                  <c:v>0.11226318484383001</c:v>
                </c:pt>
                <c:pt idx="2">
                  <c:v>0.12429816069699903</c:v>
                </c:pt>
                <c:pt idx="3">
                  <c:v>0.16758933064921994</c:v>
                </c:pt>
                <c:pt idx="4">
                  <c:v>0.13043478260869565</c:v>
                </c:pt>
                <c:pt idx="5">
                  <c:v>0.14581178903826267</c:v>
                </c:pt>
                <c:pt idx="6">
                  <c:v>0.11713202344019304</c:v>
                </c:pt>
                <c:pt idx="7">
                  <c:v>0.16135881104033969</c:v>
                </c:pt>
                <c:pt idx="8">
                  <c:v>0.12713296321740908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D5-4ADD-9880-220296474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27648"/>
        <c:axId val="399128432"/>
      </c:barChart>
      <c:catAx>
        <c:axId val="3991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128432"/>
        <c:crosses val="autoZero"/>
        <c:auto val="1"/>
        <c:lblAlgn val="ctr"/>
        <c:lblOffset val="100"/>
        <c:noMultiLvlLbl val="0"/>
      </c:catAx>
      <c:valAx>
        <c:axId val="399128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1276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0.40032925352866872</c:v>
                </c:pt>
                <c:pt idx="1">
                  <c:v>0.4430946183746951</c:v>
                </c:pt>
                <c:pt idx="2">
                  <c:v>0.36443709494035814</c:v>
                </c:pt>
                <c:pt idx="3">
                  <c:v>0.39478022948308983</c:v>
                </c:pt>
                <c:pt idx="4">
                  <c:v>0.38199342164481259</c:v>
                </c:pt>
                <c:pt idx="5">
                  <c:v>0.3799060888978068</c:v>
                </c:pt>
                <c:pt idx="6">
                  <c:v>0.40926504415982728</c:v>
                </c:pt>
                <c:pt idx="7">
                  <c:v>0.37555219160081132</c:v>
                </c:pt>
                <c:pt idx="8">
                  <c:v>0.39817234436753374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D-4175-939F-EA9A4B6BC76E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3.9419890958555116E-2</c:v>
                </c:pt>
                <c:pt idx="1">
                  <c:v>4.4273008261129239E-2</c:v>
                </c:pt>
                <c:pt idx="2">
                  <c:v>3.2416202832489263E-2</c:v>
                </c:pt>
                <c:pt idx="3">
                  <c:v>2.7228697599707037E-2</c:v>
                </c:pt>
                <c:pt idx="4">
                  <c:v>2.8167113956848212E-2</c:v>
                </c:pt>
                <c:pt idx="5">
                  <c:v>2.1303510883726569E-2</c:v>
                </c:pt>
                <c:pt idx="6">
                  <c:v>2.6574596940086959E-2</c:v>
                </c:pt>
                <c:pt idx="7">
                  <c:v>3.2103261494881907E-2</c:v>
                </c:pt>
                <c:pt idx="8">
                  <c:v>3.1548245253311853E-2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D-4175-939F-EA9A4B6BC76E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0.13253919224000599</c:v>
                </c:pt>
                <c:pt idx="1">
                  <c:v>0.12878493372853966</c:v>
                </c:pt>
                <c:pt idx="2">
                  <c:v>0.21327788554942809</c:v>
                </c:pt>
                <c:pt idx="3">
                  <c:v>6.8010158690320968E-2</c:v>
                </c:pt>
                <c:pt idx="4">
                  <c:v>0.20923146576579696</c:v>
                </c:pt>
                <c:pt idx="5">
                  <c:v>0.18303616920854085</c:v>
                </c:pt>
                <c:pt idx="6">
                  <c:v>0.20616025404370616</c:v>
                </c:pt>
                <c:pt idx="7">
                  <c:v>0.12214996397392382</c:v>
                </c:pt>
                <c:pt idx="8">
                  <c:v>0.16779697359343781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D-4175-939F-EA9A4B6BC76E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0.42771166327277022</c:v>
                </c:pt>
                <c:pt idx="1">
                  <c:v>0.38384743963563606</c:v>
                </c:pt>
                <c:pt idx="2">
                  <c:v>0.38986881667772455</c:v>
                </c:pt>
                <c:pt idx="3">
                  <c:v>0.50998091422688208</c:v>
                </c:pt>
                <c:pt idx="4">
                  <c:v>0.38060799863254213</c:v>
                </c:pt>
                <c:pt idx="5">
                  <c:v>0.41575423100992581</c:v>
                </c:pt>
                <c:pt idx="6">
                  <c:v>0.35800010485637968</c:v>
                </c:pt>
                <c:pt idx="7">
                  <c:v>0.47019458293038296</c:v>
                </c:pt>
                <c:pt idx="8">
                  <c:v>0.40248243678571649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D-4175-939F-EA9A4B6B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554680"/>
        <c:axId val="399550368"/>
      </c:barChart>
      <c:catAx>
        <c:axId val="39955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550368"/>
        <c:crosses val="autoZero"/>
        <c:auto val="1"/>
        <c:lblAlgn val="ctr"/>
        <c:lblOffset val="100"/>
        <c:noMultiLvlLbl val="0"/>
      </c:catAx>
      <c:valAx>
        <c:axId val="3995503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554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299537.46000000002</c:v>
                </c:pt>
                <c:pt idx="1">
                  <c:v>18359.68</c:v>
                </c:pt>
                <c:pt idx="2">
                  <c:v>111623.36999999997</c:v>
                </c:pt>
                <c:pt idx="3">
                  <c:v>19887.59</c:v>
                </c:pt>
                <c:pt idx="4">
                  <c:v>58354.509999999995</c:v>
                </c:pt>
                <c:pt idx="5">
                  <c:v>778995.92</c:v>
                </c:pt>
                <c:pt idx="6">
                  <c:v>291476.34000000003</c:v>
                </c:pt>
                <c:pt idx="7">
                  <c:v>134742.93</c:v>
                </c:pt>
                <c:pt idx="8">
                  <c:v>16562.890000000003</c:v>
                </c:pt>
                <c:pt idx="9">
                  <c:v>0</c:v>
                </c:pt>
                <c:pt idx="10">
                  <c:v>125052.77999999998</c:v>
                </c:pt>
                <c:pt idx="11">
                  <c:v>233943.82999999996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5464"/>
        <c:axId val="399555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5055</c:v>
                </c:pt>
                <c:pt idx="1">
                  <c:v>244</c:v>
                </c:pt>
                <c:pt idx="2">
                  <c:v>2268</c:v>
                </c:pt>
                <c:pt idx="3">
                  <c:v>439</c:v>
                </c:pt>
                <c:pt idx="4">
                  <c:v>4453</c:v>
                </c:pt>
                <c:pt idx="5">
                  <c:v>6818</c:v>
                </c:pt>
                <c:pt idx="6">
                  <c:v>3302</c:v>
                </c:pt>
                <c:pt idx="7">
                  <c:v>1159</c:v>
                </c:pt>
                <c:pt idx="8">
                  <c:v>227</c:v>
                </c:pt>
                <c:pt idx="9">
                  <c:v>0</c:v>
                </c:pt>
                <c:pt idx="10">
                  <c:v>9324</c:v>
                </c:pt>
                <c:pt idx="11">
                  <c:v>1074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4288"/>
        <c:axId val="399552720"/>
      </c:lineChart>
      <c:catAx>
        <c:axId val="3995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2720"/>
        <c:crosses val="autoZero"/>
        <c:auto val="1"/>
        <c:lblAlgn val="ctr"/>
        <c:lblOffset val="100"/>
        <c:noMultiLvlLbl val="0"/>
      </c:catAx>
      <c:valAx>
        <c:axId val="399552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554288"/>
        <c:crosses val="autoZero"/>
        <c:crossBetween val="between"/>
      </c:valAx>
      <c:valAx>
        <c:axId val="399555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5464"/>
        <c:crosses val="max"/>
        <c:crossBetween val="between"/>
      </c:valAx>
      <c:catAx>
        <c:axId val="39955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0"/>
                <c:pt idx="0">
                  <c:v>29.87</c:v>
                </c:pt>
                <c:pt idx="1">
                  <c:v>21633.599999999995</c:v>
                </c:pt>
                <c:pt idx="2">
                  <c:v>6618.4299999999976</c:v>
                </c:pt>
                <c:pt idx="3">
                  <c:v>5352.93</c:v>
                </c:pt>
                <c:pt idx="4">
                  <c:v>80557.109999999986</c:v>
                </c:pt>
                <c:pt idx="5">
                  <c:v>2403.1899999999996</c:v>
                </c:pt>
                <c:pt idx="6">
                  <c:v>709.13</c:v>
                </c:pt>
                <c:pt idx="7">
                  <c:v>0</c:v>
                </c:pt>
                <c:pt idx="8">
                  <c:v>28074.939999999995</c:v>
                </c:pt>
                <c:pt idx="9">
                  <c:v>20101.120000000003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0760"/>
        <c:axId val="399548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0"/>
                <c:pt idx="0">
                  <c:v>1</c:v>
                </c:pt>
                <c:pt idx="1">
                  <c:v>675</c:v>
                </c:pt>
                <c:pt idx="2">
                  <c:v>172</c:v>
                </c:pt>
                <c:pt idx="3">
                  <c:v>447</c:v>
                </c:pt>
                <c:pt idx="4">
                  <c:v>2299</c:v>
                </c:pt>
                <c:pt idx="5">
                  <c:v>65</c:v>
                </c:pt>
                <c:pt idx="6">
                  <c:v>14</c:v>
                </c:pt>
                <c:pt idx="7">
                  <c:v>0</c:v>
                </c:pt>
                <c:pt idx="8">
                  <c:v>4766</c:v>
                </c:pt>
                <c:pt idx="9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49976"/>
        <c:axId val="399548408"/>
      </c:lineChart>
      <c:catAx>
        <c:axId val="39954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48408"/>
        <c:crosses val="autoZero"/>
        <c:auto val="1"/>
        <c:lblAlgn val="ctr"/>
        <c:lblOffset val="100"/>
        <c:noMultiLvlLbl val="0"/>
      </c:catAx>
      <c:valAx>
        <c:axId val="399548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49976"/>
        <c:crosses val="autoZero"/>
        <c:crossBetween val="between"/>
      </c:valAx>
      <c:valAx>
        <c:axId val="399548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0760"/>
        <c:crosses val="max"/>
        <c:crossBetween val="between"/>
      </c:valAx>
      <c:catAx>
        <c:axId val="39955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4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5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10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36.9%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28.5%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55.8%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59.4%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58.1%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61.2%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59.1%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48"/>
  <sheetViews>
    <sheetView tabSelected="1" view="pageBreakPreview" zoomScale="75" zoomScaleNormal="75" zoomScaleSheetLayoutView="75" workbookViewId="0">
      <selection activeCell="B35" sqref="B35"/>
    </sheetView>
  </sheetViews>
  <sheetFormatPr defaultColWidth="9" defaultRowHeight="13.2"/>
  <cols>
    <col min="1" max="1" width="9" style="1"/>
    <col min="2" max="2" width="4.3320312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" customHeight="1"/>
    <row r="5" spans="3:10" ht="27" customHeight="1">
      <c r="C5" s="4"/>
    </row>
    <row r="6" spans="3:10" ht="21.9" customHeight="1"/>
    <row r="7" spans="3:10" ht="21.9" customHeight="1"/>
    <row r="8" spans="3:10" ht="21.9" customHeight="1"/>
    <row r="9" spans="3:10" ht="21.9" customHeight="1"/>
    <row r="10" spans="3:10" ht="21.9" customHeight="1"/>
    <row r="11" spans="3:10" ht="21.9" customHeight="1"/>
    <row r="12" spans="3:10" ht="21.9" customHeight="1"/>
    <row r="13" spans="3:10" ht="21.9" customHeight="1"/>
    <row r="14" spans="3:10" ht="21.9" customHeight="1"/>
    <row r="15" spans="3:10" ht="21.9" customHeight="1"/>
    <row r="16" spans="3:10" ht="21.9" customHeight="1"/>
    <row r="17" ht="21.9" customHeight="1"/>
    <row r="18" ht="21.9" customHeight="1"/>
    <row r="35" spans="2:11" ht="24.9" customHeight="1"/>
    <row r="36" spans="2:11" ht="24.9" customHeight="1">
      <c r="B36" s="9" t="s">
        <v>4</v>
      </c>
      <c r="C36" s="10"/>
    </row>
    <row r="37" spans="2:11" ht="24.9" customHeight="1">
      <c r="B37" s="9" t="s">
        <v>36</v>
      </c>
      <c r="C37" s="10"/>
    </row>
    <row r="38" spans="2:11" ht="24.9" customHeight="1">
      <c r="B38" s="9" t="s">
        <v>5</v>
      </c>
      <c r="C38" s="10"/>
    </row>
    <row r="39" spans="2:11" ht="24.9" customHeight="1">
      <c r="C39" s="12" t="s">
        <v>40</v>
      </c>
    </row>
    <row r="40" spans="2:11" ht="24.9" customHeight="1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" customHeight="1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" customHeight="1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" customHeight="1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" customHeight="1"/>
    <row r="48" spans="2:11" ht="24.9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M137"/>
  <sheetViews>
    <sheetView zoomScaleNormal="100" workbookViewId="0"/>
  </sheetViews>
  <sheetFormatPr defaultColWidth="9" defaultRowHeight="13.2"/>
  <cols>
    <col min="1" max="1" width="2.6640625" style="14" customWidth="1"/>
    <col min="2" max="2" width="18.21875" style="14" customWidth="1"/>
    <col min="3" max="3" width="11.6640625" style="14" customWidth="1"/>
    <col min="4" max="4" width="10.6640625" style="14" customWidth="1"/>
    <col min="5" max="7" width="10.109375" style="14" customWidth="1"/>
    <col min="8" max="8" width="11.6640625" style="14" customWidth="1"/>
    <col min="9" max="9" width="10.109375" style="14" customWidth="1"/>
    <col min="10" max="10" width="2.6640625" style="14" customWidth="1"/>
    <col min="11" max="13" width="0" style="14" hidden="1" customWidth="1"/>
    <col min="14" max="16384" width="9" style="14"/>
  </cols>
  <sheetData>
    <row r="1" spans="1:13" ht="20.100000000000001" customHeight="1">
      <c r="A1" s="13" t="s">
        <v>11</v>
      </c>
    </row>
    <row r="2" spans="1:13" ht="14.1" customHeight="1">
      <c r="H2" s="25" t="s">
        <v>35</v>
      </c>
      <c r="I2" s="25"/>
    </row>
    <row r="3" spans="1:13" ht="20.100000000000001" customHeight="1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>
      <c r="B5" s="17" t="s">
        <v>16</v>
      </c>
      <c r="C5" s="29">
        <f>SUM(C6:C13)</f>
        <v>685373</v>
      </c>
      <c r="D5" s="30">
        <f>SUM(E5:G5)</f>
        <v>220490</v>
      </c>
      <c r="E5" s="31">
        <f>SUM(E6:E13)</f>
        <v>102587</v>
      </c>
      <c r="F5" s="31">
        <f>SUM(F6:F13)</f>
        <v>78190</v>
      </c>
      <c r="G5" s="32">
        <f t="shared" ref="G5:H5" si="0">SUM(G6:G13)</f>
        <v>39713</v>
      </c>
      <c r="H5" s="29">
        <f t="shared" si="0"/>
        <v>216277</v>
      </c>
      <c r="I5" s="33">
        <f>D5/C5</f>
        <v>0.32170803343580795</v>
      </c>
      <c r="J5" s="26"/>
      <c r="K5" s="24">
        <f t="shared" ref="K5:K13" si="1">C5-D5-H5</f>
        <v>248606</v>
      </c>
      <c r="L5" s="58">
        <f>E5/C5</f>
        <v>0.14968053891822408</v>
      </c>
      <c r="M5" s="58">
        <f>G5/C5</f>
        <v>5.7943630694526925E-2</v>
      </c>
    </row>
    <row r="6" spans="1:13" ht="20.100000000000001" customHeight="1" thickTop="1">
      <c r="B6" s="18" t="s">
        <v>17</v>
      </c>
      <c r="C6" s="34">
        <v>187159</v>
      </c>
      <c r="D6" s="35">
        <f t="shared" ref="D6:D13" si="2">SUM(E6:G6)</f>
        <v>46376</v>
      </c>
      <c r="E6" s="36">
        <v>22551</v>
      </c>
      <c r="F6" s="36">
        <v>16751</v>
      </c>
      <c r="G6" s="37">
        <v>7074</v>
      </c>
      <c r="H6" s="34">
        <v>63124</v>
      </c>
      <c r="I6" s="38">
        <f t="shared" ref="I6:I13" si="3">D6/C6</f>
        <v>0.24778931283026731</v>
      </c>
      <c r="J6" s="26"/>
      <c r="K6" s="24">
        <f t="shared" si="1"/>
        <v>77659</v>
      </c>
      <c r="L6" s="58">
        <f t="shared" ref="L6:L13" si="4">E6/C6</f>
        <v>0.12049113320759354</v>
      </c>
      <c r="M6" s="58">
        <f t="shared" ref="M6:M13" si="5">G6/C6</f>
        <v>3.7796739670547502E-2</v>
      </c>
    </row>
    <row r="7" spans="1:13" ht="20.100000000000001" customHeight="1">
      <c r="B7" s="19" t="s">
        <v>18</v>
      </c>
      <c r="C7" s="39">
        <v>91428</v>
      </c>
      <c r="D7" s="40">
        <f t="shared" si="2"/>
        <v>30695</v>
      </c>
      <c r="E7" s="41">
        <v>13808</v>
      </c>
      <c r="F7" s="41">
        <v>11353</v>
      </c>
      <c r="G7" s="42">
        <v>5534</v>
      </c>
      <c r="H7" s="39">
        <v>28632</v>
      </c>
      <c r="I7" s="43">
        <f t="shared" si="3"/>
        <v>0.33572866080413005</v>
      </c>
      <c r="J7" s="26"/>
      <c r="K7" s="24">
        <f t="shared" si="1"/>
        <v>32101</v>
      </c>
      <c r="L7" s="58">
        <f t="shared" si="4"/>
        <v>0.15102594391214946</v>
      </c>
      <c r="M7" s="58">
        <f t="shared" si="5"/>
        <v>6.0528503303145645E-2</v>
      </c>
    </row>
    <row r="8" spans="1:13" ht="20.100000000000001" customHeight="1">
      <c r="B8" s="19" t="s">
        <v>19</v>
      </c>
      <c r="C8" s="39">
        <v>48755</v>
      </c>
      <c r="D8" s="40">
        <f t="shared" si="2"/>
        <v>18479</v>
      </c>
      <c r="E8" s="41">
        <v>8666</v>
      </c>
      <c r="F8" s="41">
        <v>6320</v>
      </c>
      <c r="G8" s="42">
        <v>3493</v>
      </c>
      <c r="H8" s="39">
        <v>14462</v>
      </c>
      <c r="I8" s="43">
        <f t="shared" si="3"/>
        <v>0.37901753666290638</v>
      </c>
      <c r="J8" s="26"/>
      <c r="K8" s="24">
        <f t="shared" si="1"/>
        <v>15814</v>
      </c>
      <c r="L8" s="58">
        <f t="shared" si="4"/>
        <v>0.17774587221823404</v>
      </c>
      <c r="M8" s="58">
        <f t="shared" si="5"/>
        <v>7.1643933955491748E-2</v>
      </c>
    </row>
    <row r="9" spans="1:13" ht="20.100000000000001" customHeight="1">
      <c r="B9" s="19" t="s">
        <v>20</v>
      </c>
      <c r="C9" s="39">
        <v>32319</v>
      </c>
      <c r="D9" s="40">
        <f t="shared" si="2"/>
        <v>10083</v>
      </c>
      <c r="E9" s="41">
        <v>4935</v>
      </c>
      <c r="F9" s="41">
        <v>3397</v>
      </c>
      <c r="G9" s="42">
        <v>1751</v>
      </c>
      <c r="H9" s="39">
        <v>10213</v>
      </c>
      <c r="I9" s="43">
        <f t="shared" si="3"/>
        <v>0.31198366286085583</v>
      </c>
      <c r="J9" s="26"/>
      <c r="K9" s="24">
        <f t="shared" si="1"/>
        <v>12023</v>
      </c>
      <c r="L9" s="58">
        <f t="shared" si="4"/>
        <v>0.15269655620532813</v>
      </c>
      <c r="M9" s="58">
        <f t="shared" si="5"/>
        <v>5.4178656517837806E-2</v>
      </c>
    </row>
    <row r="10" spans="1:13" ht="20.100000000000001" customHeight="1">
      <c r="B10" s="19" t="s">
        <v>21</v>
      </c>
      <c r="C10" s="39">
        <v>44006</v>
      </c>
      <c r="D10" s="40">
        <f t="shared" si="2"/>
        <v>14430</v>
      </c>
      <c r="E10" s="41">
        <v>6691</v>
      </c>
      <c r="F10" s="41">
        <v>4908</v>
      </c>
      <c r="G10" s="42">
        <v>2831</v>
      </c>
      <c r="H10" s="39">
        <v>13626</v>
      </c>
      <c r="I10" s="43">
        <f t="shared" si="3"/>
        <v>0.32790983047766215</v>
      </c>
      <c r="J10" s="26"/>
      <c r="K10" s="24">
        <f t="shared" si="1"/>
        <v>15950</v>
      </c>
      <c r="L10" s="58">
        <f t="shared" si="4"/>
        <v>0.15204744807526246</v>
      </c>
      <c r="M10" s="58">
        <f t="shared" si="5"/>
        <v>6.4332136526837252E-2</v>
      </c>
    </row>
    <row r="11" spans="1:13" ht="20.100000000000001" customHeight="1">
      <c r="B11" s="19" t="s">
        <v>22</v>
      </c>
      <c r="C11" s="39">
        <v>95728</v>
      </c>
      <c r="D11" s="40">
        <f t="shared" si="2"/>
        <v>31550</v>
      </c>
      <c r="E11" s="41">
        <v>14459</v>
      </c>
      <c r="F11" s="41">
        <v>11166</v>
      </c>
      <c r="G11" s="42">
        <v>5925</v>
      </c>
      <c r="H11" s="39">
        <v>30817</v>
      </c>
      <c r="I11" s="43">
        <f t="shared" si="3"/>
        <v>0.32957964231990639</v>
      </c>
      <c r="J11" s="26"/>
      <c r="K11" s="24">
        <f t="shared" si="1"/>
        <v>33361</v>
      </c>
      <c r="L11" s="58">
        <f t="shared" si="4"/>
        <v>0.15104253718870131</v>
      </c>
      <c r="M11" s="58">
        <f t="shared" si="5"/>
        <v>6.1894116663880998E-2</v>
      </c>
    </row>
    <row r="12" spans="1:13" ht="20.100000000000001" customHeight="1">
      <c r="B12" s="19" t="s">
        <v>23</v>
      </c>
      <c r="C12" s="39">
        <v>130558</v>
      </c>
      <c r="D12" s="40">
        <f t="shared" si="2"/>
        <v>48604</v>
      </c>
      <c r="E12" s="41">
        <v>22562</v>
      </c>
      <c r="F12" s="41">
        <v>16889</v>
      </c>
      <c r="G12" s="42">
        <v>9153</v>
      </c>
      <c r="H12" s="39">
        <v>38648</v>
      </c>
      <c r="I12" s="43">
        <f t="shared" si="3"/>
        <v>0.37227898711683693</v>
      </c>
      <c r="J12" s="26"/>
      <c r="K12" s="24">
        <f t="shared" si="1"/>
        <v>43306</v>
      </c>
      <c r="L12" s="58">
        <f t="shared" si="4"/>
        <v>0.17281208351843624</v>
      </c>
      <c r="M12" s="58">
        <f t="shared" si="5"/>
        <v>7.0106772468941009E-2</v>
      </c>
    </row>
    <row r="13" spans="1:13" ht="20.100000000000001" customHeight="1">
      <c r="B13" s="19" t="s">
        <v>24</v>
      </c>
      <c r="C13" s="39">
        <v>55420</v>
      </c>
      <c r="D13" s="40">
        <f t="shared" si="2"/>
        <v>20273</v>
      </c>
      <c r="E13" s="41">
        <v>8915</v>
      </c>
      <c r="F13" s="41">
        <v>7406</v>
      </c>
      <c r="G13" s="42">
        <v>3952</v>
      </c>
      <c r="H13" s="39">
        <v>16755</v>
      </c>
      <c r="I13" s="43">
        <f t="shared" si="3"/>
        <v>0.36580656802598338</v>
      </c>
      <c r="J13" s="26"/>
      <c r="K13" s="24">
        <f t="shared" si="1"/>
        <v>18392</v>
      </c>
      <c r="L13" s="58">
        <f t="shared" si="4"/>
        <v>0.16086250451100687</v>
      </c>
      <c r="M13" s="58">
        <f t="shared" si="5"/>
        <v>7.1309996391194508E-2</v>
      </c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224"/>
  <sheetViews>
    <sheetView zoomScaleNormal="100" workbookViewId="0"/>
  </sheetViews>
  <sheetFormatPr defaultColWidth="9" defaultRowHeight="13.2"/>
  <cols>
    <col min="1" max="1" width="2.6640625" style="14" customWidth="1"/>
    <col min="2" max="2" width="2.88671875" style="14" customWidth="1"/>
    <col min="3" max="3" width="12.77734375" style="14" customWidth="1"/>
    <col min="4" max="12" width="8.33203125" style="14" customWidth="1"/>
    <col min="13" max="13" width="2.6640625" style="14" customWidth="1"/>
    <col min="14" max="16384" width="9" style="14"/>
  </cols>
  <sheetData>
    <row r="1" spans="1:21" ht="20.100000000000001" customHeight="1">
      <c r="A1" s="13" t="s">
        <v>42</v>
      </c>
      <c r="B1" s="13"/>
    </row>
    <row r="2" spans="1:21" ht="14.1" customHeight="1">
      <c r="K2" s="44" t="s">
        <v>2</v>
      </c>
    </row>
    <row r="3" spans="1:21" ht="20.100000000000001" customHeight="1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>
      <c r="B4" s="205" t="s">
        <v>66</v>
      </c>
      <c r="C4" s="206"/>
      <c r="D4" s="45">
        <f>SUM(D5:D7)</f>
        <v>7104</v>
      </c>
      <c r="E4" s="46">
        <f t="shared" ref="E4:K4" si="0">SUM(E5:E7)</f>
        <v>5576</v>
      </c>
      <c r="F4" s="46">
        <f t="shared" si="0"/>
        <v>8843</v>
      </c>
      <c r="G4" s="46">
        <f t="shared" si="0"/>
        <v>5298</v>
      </c>
      <c r="H4" s="46">
        <f t="shared" si="0"/>
        <v>4606</v>
      </c>
      <c r="I4" s="46">
        <f t="shared" si="0"/>
        <v>5585</v>
      </c>
      <c r="J4" s="45">
        <f t="shared" si="0"/>
        <v>3032</v>
      </c>
      <c r="K4" s="47">
        <f t="shared" si="0"/>
        <v>40044</v>
      </c>
      <c r="L4" s="55">
        <f>K4/人口統計!D5</f>
        <v>0.18161367862488095</v>
      </c>
      <c r="O4" s="14" t="s">
        <v>188</v>
      </c>
    </row>
    <row r="5" spans="1:21" ht="20.100000000000001" customHeight="1">
      <c r="B5" s="117"/>
      <c r="C5" s="118" t="s">
        <v>15</v>
      </c>
      <c r="D5" s="48">
        <v>840</v>
      </c>
      <c r="E5" s="49">
        <v>777</v>
      </c>
      <c r="F5" s="49">
        <v>795</v>
      </c>
      <c r="G5" s="49">
        <v>579</v>
      </c>
      <c r="H5" s="49">
        <v>505</v>
      </c>
      <c r="I5" s="49">
        <v>522</v>
      </c>
      <c r="J5" s="48">
        <v>317</v>
      </c>
      <c r="K5" s="50">
        <f>SUM(D5:J5)</f>
        <v>4335</v>
      </c>
      <c r="L5" s="56">
        <f>K5/人口統計!D5</f>
        <v>1.9660755589822668E-2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>
      <c r="B6" s="117"/>
      <c r="C6" s="118" t="s">
        <v>144</v>
      </c>
      <c r="D6" s="48">
        <v>2898</v>
      </c>
      <c r="E6" s="49">
        <v>2032</v>
      </c>
      <c r="F6" s="49">
        <v>2905</v>
      </c>
      <c r="G6" s="49">
        <v>1584</v>
      </c>
      <c r="H6" s="49">
        <v>1354</v>
      </c>
      <c r="I6" s="49">
        <v>1418</v>
      </c>
      <c r="J6" s="48">
        <v>846</v>
      </c>
      <c r="K6" s="50">
        <f>SUM(D6:J6)</f>
        <v>13037</v>
      </c>
      <c r="L6" s="56">
        <f>K6/人口統計!D5</f>
        <v>5.9127398067939589E-2</v>
      </c>
      <c r="O6" s="162">
        <f>SUM(D6,D7)</f>
        <v>6264</v>
      </c>
      <c r="P6" s="162">
        <f t="shared" ref="P6:U6" si="1">SUM(E6,E7)</f>
        <v>4799</v>
      </c>
      <c r="Q6" s="162">
        <f t="shared" si="1"/>
        <v>8048</v>
      </c>
      <c r="R6" s="162">
        <f t="shared" si="1"/>
        <v>4719</v>
      </c>
      <c r="S6" s="162">
        <f t="shared" si="1"/>
        <v>4101</v>
      </c>
      <c r="T6" s="162">
        <f t="shared" si="1"/>
        <v>5063</v>
      </c>
      <c r="U6" s="162">
        <f t="shared" si="1"/>
        <v>2715</v>
      </c>
    </row>
    <row r="7" spans="1:21" ht="20.100000000000001" customHeight="1">
      <c r="B7" s="117"/>
      <c r="C7" s="119" t="s">
        <v>143</v>
      </c>
      <c r="D7" s="51">
        <v>3366</v>
      </c>
      <c r="E7" s="52">
        <v>2767</v>
      </c>
      <c r="F7" s="52">
        <v>5143</v>
      </c>
      <c r="G7" s="52">
        <v>3135</v>
      </c>
      <c r="H7" s="52">
        <v>2747</v>
      </c>
      <c r="I7" s="52">
        <v>3645</v>
      </c>
      <c r="J7" s="51">
        <v>1869</v>
      </c>
      <c r="K7" s="53">
        <f>SUM(D7:J7)</f>
        <v>22672</v>
      </c>
      <c r="L7" s="57">
        <f>K7/人口統計!D5</f>
        <v>0.10282552496711869</v>
      </c>
      <c r="O7" s="14">
        <f>O6/($K$6+$K$7)</f>
        <v>0.17541796185835504</v>
      </c>
      <c r="P7" s="14">
        <f t="shared" ref="P7:U7" si="2">P6/($K$6+$K$7)</f>
        <v>0.13439188999971996</v>
      </c>
      <c r="Q7" s="14">
        <f t="shared" si="2"/>
        <v>0.22537735584866561</v>
      </c>
      <c r="R7" s="14">
        <f t="shared" si="2"/>
        <v>0.13215155843064774</v>
      </c>
      <c r="S7" s="14">
        <f t="shared" si="2"/>
        <v>0.11484499705956482</v>
      </c>
      <c r="T7" s="14">
        <f t="shared" si="2"/>
        <v>0.14178498417765828</v>
      </c>
      <c r="U7" s="14">
        <f t="shared" si="2"/>
        <v>7.6031252625388554E-2</v>
      </c>
    </row>
    <row r="8" spans="1:21" ht="20.100000000000001" customHeight="1" thickBot="1">
      <c r="B8" s="205" t="s">
        <v>67</v>
      </c>
      <c r="C8" s="206"/>
      <c r="D8" s="45">
        <v>82</v>
      </c>
      <c r="E8" s="46">
        <v>103</v>
      </c>
      <c r="F8" s="46">
        <v>95</v>
      </c>
      <c r="G8" s="46">
        <v>112</v>
      </c>
      <c r="H8" s="46">
        <v>85</v>
      </c>
      <c r="I8" s="46">
        <v>64</v>
      </c>
      <c r="J8" s="45">
        <v>43</v>
      </c>
      <c r="K8" s="47">
        <f>SUM(D8:J8)</f>
        <v>584</v>
      </c>
      <c r="L8" s="80"/>
    </row>
    <row r="9" spans="1:21" ht="20.100000000000001" customHeight="1" thickTop="1">
      <c r="B9" s="207" t="s">
        <v>34</v>
      </c>
      <c r="C9" s="208"/>
      <c r="D9" s="35">
        <f>D4+D8</f>
        <v>7186</v>
      </c>
      <c r="E9" s="34">
        <f t="shared" ref="E9:K9" si="3">E4+E8</f>
        <v>5679</v>
      </c>
      <c r="F9" s="34">
        <f t="shared" si="3"/>
        <v>8938</v>
      </c>
      <c r="G9" s="34">
        <f t="shared" si="3"/>
        <v>5410</v>
      </c>
      <c r="H9" s="34">
        <f t="shared" si="3"/>
        <v>4691</v>
      </c>
      <c r="I9" s="34">
        <f t="shared" si="3"/>
        <v>5649</v>
      </c>
      <c r="J9" s="35">
        <f t="shared" si="3"/>
        <v>3075</v>
      </c>
      <c r="K9" s="54">
        <f t="shared" si="3"/>
        <v>40628</v>
      </c>
      <c r="L9" s="81"/>
    </row>
    <row r="10" spans="1:21" ht="20.100000000000001" customHeight="1"/>
    <row r="11" spans="1:21" ht="20.100000000000001" customHeight="1"/>
    <row r="12" spans="1:21" ht="20.100000000000001" customHeight="1"/>
    <row r="13" spans="1:21" ht="20.100000000000001" customHeight="1"/>
    <row r="14" spans="1:21" ht="20.100000000000001" customHeight="1"/>
    <row r="15" spans="1:21" ht="20.100000000000001" customHeight="1"/>
    <row r="16" spans="1:21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41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>
      <c r="B24" s="209" t="s">
        <v>17</v>
      </c>
      <c r="C24" s="210"/>
      <c r="D24" s="45">
        <v>1160</v>
      </c>
      <c r="E24" s="46">
        <v>1168</v>
      </c>
      <c r="F24" s="46">
        <v>1406</v>
      </c>
      <c r="G24" s="46">
        <v>941</v>
      </c>
      <c r="H24" s="46">
        <v>791</v>
      </c>
      <c r="I24" s="46">
        <v>977</v>
      </c>
      <c r="J24" s="45">
        <v>550</v>
      </c>
      <c r="K24" s="47">
        <f>SUM(D24:J24)</f>
        <v>6993</v>
      </c>
      <c r="L24" s="55">
        <f>K24/人口統計!D6</f>
        <v>0.15078920131102294</v>
      </c>
    </row>
    <row r="25" spans="1:12" ht="20.100000000000001" customHeight="1">
      <c r="B25" s="213" t="s">
        <v>43</v>
      </c>
      <c r="C25" s="214"/>
      <c r="D25" s="45">
        <v>1193</v>
      </c>
      <c r="E25" s="46">
        <v>1067</v>
      </c>
      <c r="F25" s="46">
        <v>1116</v>
      </c>
      <c r="G25" s="46">
        <v>708</v>
      </c>
      <c r="H25" s="46">
        <v>665</v>
      </c>
      <c r="I25" s="46">
        <v>681</v>
      </c>
      <c r="J25" s="45">
        <v>370</v>
      </c>
      <c r="K25" s="47">
        <f t="shared" ref="K25:K31" si="4">SUM(D25:J25)</f>
        <v>5800</v>
      </c>
      <c r="L25" s="55">
        <f>K25/人口統計!D7</f>
        <v>0.18895585600260628</v>
      </c>
    </row>
    <row r="26" spans="1:12" ht="20.100000000000001" customHeight="1">
      <c r="B26" s="213" t="s">
        <v>44</v>
      </c>
      <c r="C26" s="214"/>
      <c r="D26" s="45">
        <v>738</v>
      </c>
      <c r="E26" s="46">
        <v>396</v>
      </c>
      <c r="F26" s="46">
        <v>910</v>
      </c>
      <c r="G26" s="46">
        <v>471</v>
      </c>
      <c r="H26" s="46">
        <v>410</v>
      </c>
      <c r="I26" s="46">
        <v>525</v>
      </c>
      <c r="J26" s="45">
        <v>299</v>
      </c>
      <c r="K26" s="47">
        <f t="shared" si="4"/>
        <v>3749</v>
      </c>
      <c r="L26" s="55">
        <f>K26/人口統計!D8</f>
        <v>0.20287894366578277</v>
      </c>
    </row>
    <row r="27" spans="1:12" ht="20.100000000000001" customHeight="1">
      <c r="B27" s="213" t="s">
        <v>45</v>
      </c>
      <c r="C27" s="214"/>
      <c r="D27" s="45">
        <v>200</v>
      </c>
      <c r="E27" s="46">
        <v>171</v>
      </c>
      <c r="F27" s="46">
        <v>381</v>
      </c>
      <c r="G27" s="46">
        <v>213</v>
      </c>
      <c r="H27" s="46">
        <v>207</v>
      </c>
      <c r="I27" s="46">
        <v>194</v>
      </c>
      <c r="J27" s="45">
        <v>133</v>
      </c>
      <c r="K27" s="47">
        <f t="shared" si="4"/>
        <v>1499</v>
      </c>
      <c r="L27" s="55">
        <f>K27/人口統計!D9</f>
        <v>0.14866607160567291</v>
      </c>
    </row>
    <row r="28" spans="1:12" ht="20.100000000000001" customHeight="1">
      <c r="B28" s="213" t="s">
        <v>46</v>
      </c>
      <c r="C28" s="214"/>
      <c r="D28" s="45">
        <v>328</v>
      </c>
      <c r="E28" s="46">
        <v>258</v>
      </c>
      <c r="F28" s="46">
        <v>474</v>
      </c>
      <c r="G28" s="46">
        <v>319</v>
      </c>
      <c r="H28" s="46">
        <v>300</v>
      </c>
      <c r="I28" s="46">
        <v>375</v>
      </c>
      <c r="J28" s="45">
        <v>213</v>
      </c>
      <c r="K28" s="47">
        <f t="shared" si="4"/>
        <v>2267</v>
      </c>
      <c r="L28" s="55">
        <f>K28/人口統計!D10</f>
        <v>0.15710325710325709</v>
      </c>
    </row>
    <row r="29" spans="1:12" ht="20.100000000000001" customHeight="1">
      <c r="B29" s="213" t="s">
        <v>47</v>
      </c>
      <c r="C29" s="214"/>
      <c r="D29" s="45">
        <v>746</v>
      </c>
      <c r="E29" s="46">
        <v>709</v>
      </c>
      <c r="F29" s="46">
        <v>1407</v>
      </c>
      <c r="G29" s="46">
        <v>790</v>
      </c>
      <c r="H29" s="46">
        <v>689</v>
      </c>
      <c r="I29" s="46">
        <v>786</v>
      </c>
      <c r="J29" s="45">
        <v>414</v>
      </c>
      <c r="K29" s="47">
        <f t="shared" si="4"/>
        <v>5541</v>
      </c>
      <c r="L29" s="55">
        <f>K29/人口統計!D11</f>
        <v>0.17562599049128369</v>
      </c>
    </row>
    <row r="30" spans="1:12" ht="20.100000000000001" customHeight="1">
      <c r="B30" s="213" t="s">
        <v>48</v>
      </c>
      <c r="C30" s="214"/>
      <c r="D30" s="45">
        <v>2179</v>
      </c>
      <c r="E30" s="46">
        <v>1411</v>
      </c>
      <c r="F30" s="46">
        <v>2303</v>
      </c>
      <c r="G30" s="46">
        <v>1392</v>
      </c>
      <c r="H30" s="46">
        <v>1182</v>
      </c>
      <c r="I30" s="46">
        <v>1471</v>
      </c>
      <c r="J30" s="45">
        <v>757</v>
      </c>
      <c r="K30" s="47">
        <f t="shared" si="4"/>
        <v>10695</v>
      </c>
      <c r="L30" s="55">
        <f>K30/人口統計!D12</f>
        <v>0.22004361780923382</v>
      </c>
    </row>
    <row r="31" spans="1:12" ht="20.100000000000001" customHeight="1" thickBot="1">
      <c r="B31" s="209" t="s">
        <v>24</v>
      </c>
      <c r="C31" s="210"/>
      <c r="D31" s="45">
        <v>560</v>
      </c>
      <c r="E31" s="46">
        <v>396</v>
      </c>
      <c r="F31" s="46">
        <v>846</v>
      </c>
      <c r="G31" s="46">
        <v>464</v>
      </c>
      <c r="H31" s="46">
        <v>362</v>
      </c>
      <c r="I31" s="46">
        <v>576</v>
      </c>
      <c r="J31" s="45">
        <v>296</v>
      </c>
      <c r="K31" s="47">
        <f t="shared" si="4"/>
        <v>3500</v>
      </c>
      <c r="L31" s="59">
        <f>K31/人口統計!D13</f>
        <v>0.17264341735312977</v>
      </c>
    </row>
    <row r="32" spans="1:12" ht="20.100000000000001" customHeight="1" thickTop="1">
      <c r="B32" s="211" t="s">
        <v>49</v>
      </c>
      <c r="C32" s="212"/>
      <c r="D32" s="35">
        <f>SUM(D24:D31)</f>
        <v>7104</v>
      </c>
      <c r="E32" s="34">
        <f t="shared" ref="E32:J32" si="5">SUM(E24:E31)</f>
        <v>5576</v>
      </c>
      <c r="F32" s="34">
        <f t="shared" si="5"/>
        <v>8843</v>
      </c>
      <c r="G32" s="34">
        <f t="shared" si="5"/>
        <v>5298</v>
      </c>
      <c r="H32" s="34">
        <f t="shared" si="5"/>
        <v>4606</v>
      </c>
      <c r="I32" s="34">
        <f t="shared" si="5"/>
        <v>5585</v>
      </c>
      <c r="J32" s="35">
        <f t="shared" si="5"/>
        <v>3032</v>
      </c>
      <c r="K32" s="54">
        <f>SUM(K24:K31)</f>
        <v>40044</v>
      </c>
      <c r="L32" s="60">
        <f>K32/人口統計!D5</f>
        <v>0.18161367862488095</v>
      </c>
    </row>
    <row r="33" spans="1:11" ht="20.100000000000001" customHeight="1">
      <c r="C33" s="14" t="s">
        <v>50</v>
      </c>
    </row>
    <row r="34" spans="1:11" ht="20.100000000000001" customHeight="1"/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>
      <c r="A47" s="13" t="s">
        <v>153</v>
      </c>
    </row>
    <row r="48" spans="1:11" ht="20.100000000000001" customHeight="1">
      <c r="K48" s="44" t="s">
        <v>2</v>
      </c>
    </row>
    <row r="49" spans="2:14" ht="20.100000000000001" customHeight="1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>
      <c r="B50" s="203" t="s">
        <v>154</v>
      </c>
      <c r="C50" s="204"/>
      <c r="D50" s="191">
        <v>254</v>
      </c>
      <c r="E50" s="192">
        <v>274</v>
      </c>
      <c r="F50" s="192">
        <v>291</v>
      </c>
      <c r="G50" s="192">
        <v>216</v>
      </c>
      <c r="H50" s="192">
        <v>165</v>
      </c>
      <c r="I50" s="192">
        <v>196</v>
      </c>
      <c r="J50" s="191">
        <v>117</v>
      </c>
      <c r="K50" s="193">
        <f t="shared" ref="K50:K82" si="6">SUM(D50:J50)</f>
        <v>1513</v>
      </c>
      <c r="L50" s="194">
        <f>K50/N50</f>
        <v>0.1405219652642333</v>
      </c>
      <c r="N50" s="14">
        <v>10767</v>
      </c>
    </row>
    <row r="51" spans="2:14" ht="20.100000000000001" customHeight="1">
      <c r="B51" s="203" t="s">
        <v>155</v>
      </c>
      <c r="C51" s="204"/>
      <c r="D51" s="191">
        <v>209</v>
      </c>
      <c r="E51" s="192">
        <v>188</v>
      </c>
      <c r="F51" s="192">
        <v>289</v>
      </c>
      <c r="G51" s="192">
        <v>155</v>
      </c>
      <c r="H51" s="192">
        <v>136</v>
      </c>
      <c r="I51" s="192">
        <v>179</v>
      </c>
      <c r="J51" s="191">
        <v>81</v>
      </c>
      <c r="K51" s="193">
        <f t="shared" si="6"/>
        <v>1237</v>
      </c>
      <c r="L51" s="194">
        <f t="shared" ref="L51:L82" si="7">K51/N51</f>
        <v>0.15905876301915906</v>
      </c>
      <c r="N51" s="14">
        <v>7777</v>
      </c>
    </row>
    <row r="52" spans="2:14" ht="20.100000000000001" customHeight="1">
      <c r="B52" s="203" t="s">
        <v>156</v>
      </c>
      <c r="C52" s="204"/>
      <c r="D52" s="191">
        <v>335</v>
      </c>
      <c r="E52" s="192">
        <v>323</v>
      </c>
      <c r="F52" s="192">
        <v>335</v>
      </c>
      <c r="G52" s="192">
        <v>263</v>
      </c>
      <c r="H52" s="192">
        <v>225</v>
      </c>
      <c r="I52" s="192">
        <v>243</v>
      </c>
      <c r="J52" s="191">
        <v>146</v>
      </c>
      <c r="K52" s="193">
        <f t="shared" si="6"/>
        <v>1870</v>
      </c>
      <c r="L52" s="194">
        <f t="shared" si="7"/>
        <v>0.16798418972332016</v>
      </c>
      <c r="N52" s="14">
        <v>11132</v>
      </c>
    </row>
    <row r="53" spans="2:14" ht="20.100000000000001" customHeight="1">
      <c r="B53" s="203" t="s">
        <v>157</v>
      </c>
      <c r="C53" s="204"/>
      <c r="D53" s="191">
        <v>170</v>
      </c>
      <c r="E53" s="192">
        <v>187</v>
      </c>
      <c r="F53" s="192">
        <v>228</v>
      </c>
      <c r="G53" s="192">
        <v>169</v>
      </c>
      <c r="H53" s="192">
        <v>127</v>
      </c>
      <c r="I53" s="192">
        <v>180</v>
      </c>
      <c r="J53" s="191">
        <v>103</v>
      </c>
      <c r="K53" s="193">
        <f t="shared" si="6"/>
        <v>1164</v>
      </c>
      <c r="L53" s="194">
        <f t="shared" si="7"/>
        <v>0.15166123778501628</v>
      </c>
      <c r="N53" s="14">
        <v>7675</v>
      </c>
    </row>
    <row r="54" spans="2:14" ht="20.100000000000001" customHeight="1">
      <c r="B54" s="203" t="s">
        <v>158</v>
      </c>
      <c r="C54" s="204"/>
      <c r="D54" s="191">
        <v>142</v>
      </c>
      <c r="E54" s="192">
        <v>171</v>
      </c>
      <c r="F54" s="192">
        <v>190</v>
      </c>
      <c r="G54" s="192">
        <v>113</v>
      </c>
      <c r="H54" s="192">
        <v>107</v>
      </c>
      <c r="I54" s="192">
        <v>138</v>
      </c>
      <c r="J54" s="191">
        <v>84</v>
      </c>
      <c r="K54" s="193">
        <f t="shared" si="6"/>
        <v>945</v>
      </c>
      <c r="L54" s="194">
        <f t="shared" si="7"/>
        <v>0.14518359194960823</v>
      </c>
      <c r="N54" s="14">
        <v>6509</v>
      </c>
    </row>
    <row r="55" spans="2:14" ht="20.100000000000001" customHeight="1">
      <c r="B55" s="203" t="s">
        <v>159</v>
      </c>
      <c r="C55" s="204"/>
      <c r="D55" s="191">
        <v>69</v>
      </c>
      <c r="E55" s="192">
        <v>63</v>
      </c>
      <c r="F55" s="192">
        <v>87</v>
      </c>
      <c r="G55" s="192">
        <v>55</v>
      </c>
      <c r="H55" s="192">
        <v>47</v>
      </c>
      <c r="I55" s="192">
        <v>55</v>
      </c>
      <c r="J55" s="191">
        <v>28</v>
      </c>
      <c r="K55" s="193">
        <f t="shared" si="6"/>
        <v>404</v>
      </c>
      <c r="L55" s="194">
        <f t="shared" si="7"/>
        <v>0.16057233704292528</v>
      </c>
      <c r="N55" s="14">
        <v>2516</v>
      </c>
    </row>
    <row r="56" spans="2:14" ht="20.100000000000001" customHeight="1">
      <c r="B56" s="203" t="s">
        <v>160</v>
      </c>
      <c r="C56" s="204"/>
      <c r="D56" s="191">
        <v>173</v>
      </c>
      <c r="E56" s="192">
        <v>162</v>
      </c>
      <c r="F56" s="192">
        <v>156</v>
      </c>
      <c r="G56" s="192">
        <v>123</v>
      </c>
      <c r="H56" s="192">
        <v>105</v>
      </c>
      <c r="I56" s="192">
        <v>103</v>
      </c>
      <c r="J56" s="191">
        <v>38</v>
      </c>
      <c r="K56" s="193">
        <f t="shared" si="6"/>
        <v>860</v>
      </c>
      <c r="L56" s="194">
        <f t="shared" si="7"/>
        <v>0.20140515222482436</v>
      </c>
      <c r="N56" s="14">
        <v>4270</v>
      </c>
    </row>
    <row r="57" spans="2:14" ht="20.100000000000001" customHeight="1">
      <c r="B57" s="203" t="s">
        <v>161</v>
      </c>
      <c r="C57" s="204"/>
      <c r="D57" s="191">
        <v>411</v>
      </c>
      <c r="E57" s="192">
        <v>389</v>
      </c>
      <c r="F57" s="192">
        <v>388</v>
      </c>
      <c r="G57" s="192">
        <v>238</v>
      </c>
      <c r="H57" s="192">
        <v>199</v>
      </c>
      <c r="I57" s="192">
        <v>218</v>
      </c>
      <c r="J57" s="191">
        <v>103</v>
      </c>
      <c r="K57" s="193">
        <f t="shared" si="6"/>
        <v>1946</v>
      </c>
      <c r="L57" s="194">
        <f t="shared" si="7"/>
        <v>0.21035563722840775</v>
      </c>
      <c r="N57" s="14">
        <v>9251</v>
      </c>
    </row>
    <row r="58" spans="2:14" ht="20.100000000000001" customHeight="1">
      <c r="B58" s="203" t="s">
        <v>162</v>
      </c>
      <c r="C58" s="204"/>
      <c r="D58" s="191">
        <v>396</v>
      </c>
      <c r="E58" s="192">
        <v>348</v>
      </c>
      <c r="F58" s="192">
        <v>396</v>
      </c>
      <c r="G58" s="192">
        <v>228</v>
      </c>
      <c r="H58" s="192">
        <v>236</v>
      </c>
      <c r="I58" s="192">
        <v>232</v>
      </c>
      <c r="J58" s="191">
        <v>152</v>
      </c>
      <c r="K58" s="193">
        <f t="shared" si="6"/>
        <v>1988</v>
      </c>
      <c r="L58" s="194">
        <f t="shared" si="7"/>
        <v>0.18799054373522459</v>
      </c>
      <c r="N58" s="14">
        <v>10575</v>
      </c>
    </row>
    <row r="59" spans="2:14" ht="20.100000000000001" customHeight="1">
      <c r="B59" s="203" t="s">
        <v>163</v>
      </c>
      <c r="C59" s="204"/>
      <c r="D59" s="191">
        <v>229</v>
      </c>
      <c r="E59" s="192">
        <v>186</v>
      </c>
      <c r="F59" s="192">
        <v>187</v>
      </c>
      <c r="G59" s="192">
        <v>139</v>
      </c>
      <c r="H59" s="192">
        <v>138</v>
      </c>
      <c r="I59" s="192">
        <v>139</v>
      </c>
      <c r="J59" s="191">
        <v>81</v>
      </c>
      <c r="K59" s="193">
        <f t="shared" si="6"/>
        <v>1099</v>
      </c>
      <c r="L59" s="194">
        <f t="shared" si="7"/>
        <v>0.16654038490680406</v>
      </c>
      <c r="N59" s="14">
        <v>6599</v>
      </c>
    </row>
    <row r="60" spans="2:14" ht="20.100000000000001" customHeight="1">
      <c r="B60" s="203" t="s">
        <v>164</v>
      </c>
      <c r="C60" s="204"/>
      <c r="D60" s="191">
        <v>364</v>
      </c>
      <c r="E60" s="192">
        <v>202</v>
      </c>
      <c r="F60" s="192">
        <v>488</v>
      </c>
      <c r="G60" s="192">
        <v>241</v>
      </c>
      <c r="H60" s="192">
        <v>220</v>
      </c>
      <c r="I60" s="192">
        <v>296</v>
      </c>
      <c r="J60" s="191">
        <v>164</v>
      </c>
      <c r="K60" s="193">
        <f t="shared" si="6"/>
        <v>1975</v>
      </c>
      <c r="L60" s="194">
        <f t="shared" si="7"/>
        <v>0.2080480353945012</v>
      </c>
      <c r="N60" s="14">
        <v>9493</v>
      </c>
    </row>
    <row r="61" spans="2:14" ht="20.100000000000001" customHeight="1">
      <c r="B61" s="203" t="s">
        <v>165</v>
      </c>
      <c r="C61" s="204"/>
      <c r="D61" s="191">
        <v>119</v>
      </c>
      <c r="E61" s="192">
        <v>67</v>
      </c>
      <c r="F61" s="192">
        <v>156</v>
      </c>
      <c r="G61" s="192">
        <v>88</v>
      </c>
      <c r="H61" s="192">
        <v>71</v>
      </c>
      <c r="I61" s="192">
        <v>84</v>
      </c>
      <c r="J61" s="191">
        <v>51</v>
      </c>
      <c r="K61" s="193">
        <f t="shared" si="6"/>
        <v>636</v>
      </c>
      <c r="L61" s="194">
        <f t="shared" si="7"/>
        <v>0.21185876082611593</v>
      </c>
      <c r="N61" s="14">
        <v>3002</v>
      </c>
    </row>
    <row r="62" spans="2:14" ht="20.100000000000001" customHeight="1">
      <c r="B62" s="203" t="s">
        <v>166</v>
      </c>
      <c r="C62" s="204"/>
      <c r="D62" s="191">
        <v>265</v>
      </c>
      <c r="E62" s="192">
        <v>134</v>
      </c>
      <c r="F62" s="192">
        <v>274</v>
      </c>
      <c r="G62" s="192">
        <v>153</v>
      </c>
      <c r="H62" s="192">
        <v>125</v>
      </c>
      <c r="I62" s="192">
        <v>153</v>
      </c>
      <c r="J62" s="191">
        <v>89</v>
      </c>
      <c r="K62" s="193">
        <f t="shared" si="6"/>
        <v>1193</v>
      </c>
      <c r="L62" s="194">
        <f t="shared" si="7"/>
        <v>0.19936497326203209</v>
      </c>
      <c r="N62" s="14">
        <v>5984</v>
      </c>
    </row>
    <row r="63" spans="2:14" ht="20.100000000000001" customHeight="1">
      <c r="B63" s="203" t="s">
        <v>167</v>
      </c>
      <c r="C63" s="204"/>
      <c r="D63" s="191">
        <v>193</v>
      </c>
      <c r="E63" s="192">
        <v>157</v>
      </c>
      <c r="F63" s="192">
        <v>353</v>
      </c>
      <c r="G63" s="192">
        <v>192</v>
      </c>
      <c r="H63" s="192">
        <v>182</v>
      </c>
      <c r="I63" s="192">
        <v>167</v>
      </c>
      <c r="J63" s="191">
        <v>108</v>
      </c>
      <c r="K63" s="193">
        <f t="shared" si="6"/>
        <v>1352</v>
      </c>
      <c r="L63" s="194">
        <f t="shared" si="7"/>
        <v>0.14682884448305822</v>
      </c>
      <c r="N63" s="14">
        <v>9208</v>
      </c>
    </row>
    <row r="64" spans="2:14" ht="20.100000000000001" customHeight="1">
      <c r="B64" s="203" t="s">
        <v>168</v>
      </c>
      <c r="C64" s="204"/>
      <c r="D64" s="191">
        <v>12</v>
      </c>
      <c r="E64" s="192">
        <v>19</v>
      </c>
      <c r="F64" s="192">
        <v>34</v>
      </c>
      <c r="G64" s="192">
        <v>25</v>
      </c>
      <c r="H64" s="192">
        <v>26</v>
      </c>
      <c r="I64" s="192">
        <v>30</v>
      </c>
      <c r="J64" s="191">
        <v>25</v>
      </c>
      <c r="K64" s="193">
        <f t="shared" si="6"/>
        <v>171</v>
      </c>
      <c r="L64" s="194">
        <f t="shared" si="7"/>
        <v>0.19542857142857142</v>
      </c>
      <c r="N64" s="14">
        <v>875</v>
      </c>
    </row>
    <row r="65" spans="2:14" ht="20.100000000000001" customHeight="1">
      <c r="B65" s="203" t="s">
        <v>169</v>
      </c>
      <c r="C65" s="204"/>
      <c r="D65" s="191">
        <v>204</v>
      </c>
      <c r="E65" s="192">
        <v>163</v>
      </c>
      <c r="F65" s="192">
        <v>330</v>
      </c>
      <c r="G65" s="192">
        <v>223</v>
      </c>
      <c r="H65" s="192">
        <v>215</v>
      </c>
      <c r="I65" s="192">
        <v>267</v>
      </c>
      <c r="J65" s="191">
        <v>148</v>
      </c>
      <c r="K65" s="193">
        <f t="shared" si="6"/>
        <v>1550</v>
      </c>
      <c r="L65" s="194">
        <f t="shared" si="7"/>
        <v>0.15593561368209255</v>
      </c>
      <c r="N65" s="14">
        <v>9940</v>
      </c>
    </row>
    <row r="66" spans="2:14" ht="20.100000000000001" customHeight="1">
      <c r="B66" s="203" t="s">
        <v>170</v>
      </c>
      <c r="C66" s="204"/>
      <c r="D66" s="191">
        <v>136</v>
      </c>
      <c r="E66" s="192">
        <v>101</v>
      </c>
      <c r="F66" s="192">
        <v>149</v>
      </c>
      <c r="G66" s="192">
        <v>102</v>
      </c>
      <c r="H66" s="192">
        <v>89</v>
      </c>
      <c r="I66" s="192">
        <v>110</v>
      </c>
      <c r="J66" s="191">
        <v>69</v>
      </c>
      <c r="K66" s="193">
        <f t="shared" si="6"/>
        <v>756</v>
      </c>
      <c r="L66" s="194">
        <f t="shared" si="7"/>
        <v>0.16837416481069042</v>
      </c>
      <c r="N66" s="14">
        <v>4490</v>
      </c>
    </row>
    <row r="67" spans="2:14" ht="20.100000000000001" customHeight="1">
      <c r="B67" s="203" t="s">
        <v>171</v>
      </c>
      <c r="C67" s="204"/>
      <c r="D67" s="187">
        <v>556</v>
      </c>
      <c r="E67" s="188">
        <v>515</v>
      </c>
      <c r="F67" s="188">
        <v>1009</v>
      </c>
      <c r="G67" s="188">
        <v>561</v>
      </c>
      <c r="H67" s="188">
        <v>495</v>
      </c>
      <c r="I67" s="188">
        <v>594</v>
      </c>
      <c r="J67" s="187">
        <v>303</v>
      </c>
      <c r="K67" s="189">
        <f t="shared" si="6"/>
        <v>4033</v>
      </c>
      <c r="L67" s="195">
        <f t="shared" si="7"/>
        <v>0.18562157683987665</v>
      </c>
      <c r="N67" s="14">
        <v>21727</v>
      </c>
    </row>
    <row r="68" spans="2:14" ht="20.100000000000001" customHeight="1">
      <c r="B68" s="203" t="s">
        <v>172</v>
      </c>
      <c r="C68" s="204"/>
      <c r="D68" s="187">
        <v>79</v>
      </c>
      <c r="E68" s="188">
        <v>90</v>
      </c>
      <c r="F68" s="188">
        <v>177</v>
      </c>
      <c r="G68" s="188">
        <v>119</v>
      </c>
      <c r="H68" s="188">
        <v>92</v>
      </c>
      <c r="I68" s="188">
        <v>81</v>
      </c>
      <c r="J68" s="187">
        <v>51</v>
      </c>
      <c r="K68" s="189">
        <f t="shared" si="6"/>
        <v>689</v>
      </c>
      <c r="L68" s="195">
        <f t="shared" si="7"/>
        <v>0.16883116883116883</v>
      </c>
      <c r="N68" s="14">
        <v>4081</v>
      </c>
    </row>
    <row r="69" spans="2:14" ht="20.100000000000001" customHeight="1">
      <c r="B69" s="203" t="s">
        <v>173</v>
      </c>
      <c r="C69" s="204"/>
      <c r="D69" s="187">
        <v>115</v>
      </c>
      <c r="E69" s="188">
        <v>116</v>
      </c>
      <c r="F69" s="188">
        <v>246</v>
      </c>
      <c r="G69" s="188">
        <v>125</v>
      </c>
      <c r="H69" s="188">
        <v>115</v>
      </c>
      <c r="I69" s="188">
        <v>120</v>
      </c>
      <c r="J69" s="187">
        <v>64</v>
      </c>
      <c r="K69" s="189">
        <f t="shared" si="6"/>
        <v>901</v>
      </c>
      <c r="L69" s="195">
        <f t="shared" si="7"/>
        <v>0.15691396725879483</v>
      </c>
      <c r="N69" s="14">
        <v>5742</v>
      </c>
    </row>
    <row r="70" spans="2:14" ht="20.100000000000001" customHeight="1">
      <c r="B70" s="203" t="s">
        <v>174</v>
      </c>
      <c r="C70" s="204"/>
      <c r="D70" s="187">
        <v>828</v>
      </c>
      <c r="E70" s="188">
        <v>489</v>
      </c>
      <c r="F70" s="188">
        <v>729</v>
      </c>
      <c r="G70" s="188">
        <v>427</v>
      </c>
      <c r="H70" s="188">
        <v>398</v>
      </c>
      <c r="I70" s="188">
        <v>463</v>
      </c>
      <c r="J70" s="187">
        <v>235</v>
      </c>
      <c r="K70" s="189">
        <f t="shared" si="6"/>
        <v>3569</v>
      </c>
      <c r="L70" s="195">
        <f t="shared" si="7"/>
        <v>0.22853300890055708</v>
      </c>
      <c r="N70" s="14">
        <v>15617</v>
      </c>
    </row>
    <row r="71" spans="2:14" ht="20.100000000000001" customHeight="1">
      <c r="B71" s="203" t="s">
        <v>175</v>
      </c>
      <c r="C71" s="204"/>
      <c r="D71" s="187">
        <v>110</v>
      </c>
      <c r="E71" s="188">
        <v>125</v>
      </c>
      <c r="F71" s="188">
        <v>200</v>
      </c>
      <c r="G71" s="188">
        <v>145</v>
      </c>
      <c r="H71" s="188">
        <v>127</v>
      </c>
      <c r="I71" s="188">
        <v>140</v>
      </c>
      <c r="J71" s="187">
        <v>87</v>
      </c>
      <c r="K71" s="189">
        <f t="shared" si="6"/>
        <v>934</v>
      </c>
      <c r="L71" s="195">
        <f t="shared" si="7"/>
        <v>0.20146678170836929</v>
      </c>
      <c r="N71" s="14">
        <v>4636</v>
      </c>
    </row>
    <row r="72" spans="2:14" ht="20.100000000000001" customHeight="1">
      <c r="B72" s="203" t="s">
        <v>176</v>
      </c>
      <c r="C72" s="204"/>
      <c r="D72" s="187">
        <v>186</v>
      </c>
      <c r="E72" s="188">
        <v>117</v>
      </c>
      <c r="F72" s="188">
        <v>212</v>
      </c>
      <c r="G72" s="188">
        <v>118</v>
      </c>
      <c r="H72" s="188">
        <v>81</v>
      </c>
      <c r="I72" s="188">
        <v>127</v>
      </c>
      <c r="J72" s="187">
        <v>55</v>
      </c>
      <c r="K72" s="189">
        <f t="shared" si="6"/>
        <v>896</v>
      </c>
      <c r="L72" s="195">
        <f t="shared" si="7"/>
        <v>0.20702402957486138</v>
      </c>
      <c r="N72" s="14">
        <v>4328</v>
      </c>
    </row>
    <row r="73" spans="2:14" ht="20.100000000000001" customHeight="1">
      <c r="B73" s="203" t="s">
        <v>177</v>
      </c>
      <c r="C73" s="204"/>
      <c r="D73" s="187">
        <v>161</v>
      </c>
      <c r="E73" s="188">
        <v>97</v>
      </c>
      <c r="F73" s="188">
        <v>177</v>
      </c>
      <c r="G73" s="188">
        <v>91</v>
      </c>
      <c r="H73" s="188">
        <v>86</v>
      </c>
      <c r="I73" s="188">
        <v>139</v>
      </c>
      <c r="J73" s="187">
        <v>60</v>
      </c>
      <c r="K73" s="189">
        <f t="shared" si="6"/>
        <v>811</v>
      </c>
      <c r="L73" s="195">
        <f t="shared" si="7"/>
        <v>0.2091823574929069</v>
      </c>
      <c r="N73" s="14">
        <v>3877</v>
      </c>
    </row>
    <row r="74" spans="2:14" ht="20.100000000000001" customHeight="1">
      <c r="B74" s="203" t="s">
        <v>178</v>
      </c>
      <c r="C74" s="204"/>
      <c r="D74" s="187">
        <v>152</v>
      </c>
      <c r="E74" s="188">
        <v>109</v>
      </c>
      <c r="F74" s="188">
        <v>170</v>
      </c>
      <c r="G74" s="188">
        <v>92</v>
      </c>
      <c r="H74" s="188">
        <v>79</v>
      </c>
      <c r="I74" s="188">
        <v>85</v>
      </c>
      <c r="J74" s="187">
        <v>52</v>
      </c>
      <c r="K74" s="189">
        <f t="shared" si="6"/>
        <v>739</v>
      </c>
      <c r="L74" s="196">
        <f t="shared" si="7"/>
        <v>0.23000311235605353</v>
      </c>
      <c r="N74" s="14">
        <v>3213</v>
      </c>
    </row>
    <row r="75" spans="2:14" ht="20.100000000000001" customHeight="1">
      <c r="B75" s="203" t="s">
        <v>179</v>
      </c>
      <c r="C75" s="204"/>
      <c r="D75" s="187">
        <v>312</v>
      </c>
      <c r="E75" s="188">
        <v>199</v>
      </c>
      <c r="F75" s="188">
        <v>314</v>
      </c>
      <c r="G75" s="188">
        <v>198</v>
      </c>
      <c r="H75" s="188">
        <v>189</v>
      </c>
      <c r="I75" s="188">
        <v>200</v>
      </c>
      <c r="J75" s="187">
        <v>103</v>
      </c>
      <c r="K75" s="189">
        <f t="shared" si="6"/>
        <v>1515</v>
      </c>
      <c r="L75" s="197">
        <f t="shared" si="7"/>
        <v>0.25224775224775225</v>
      </c>
      <c r="N75" s="14">
        <v>6006</v>
      </c>
    </row>
    <row r="76" spans="2:14" ht="20.100000000000001" customHeight="1">
      <c r="B76" s="203" t="s">
        <v>180</v>
      </c>
      <c r="C76" s="204"/>
      <c r="D76" s="187">
        <v>77</v>
      </c>
      <c r="E76" s="188">
        <v>73</v>
      </c>
      <c r="F76" s="188">
        <v>96</v>
      </c>
      <c r="G76" s="188">
        <v>60</v>
      </c>
      <c r="H76" s="188">
        <v>45</v>
      </c>
      <c r="I76" s="188">
        <v>78</v>
      </c>
      <c r="J76" s="187">
        <v>30</v>
      </c>
      <c r="K76" s="189">
        <f t="shared" si="6"/>
        <v>459</v>
      </c>
      <c r="L76" s="195">
        <f t="shared" si="7"/>
        <v>0.23586844809866392</v>
      </c>
      <c r="N76" s="14">
        <v>1946</v>
      </c>
    </row>
    <row r="77" spans="2:14" ht="20.100000000000001" customHeight="1">
      <c r="B77" s="203" t="s">
        <v>181</v>
      </c>
      <c r="C77" s="204"/>
      <c r="D77" s="187">
        <v>313</v>
      </c>
      <c r="E77" s="188">
        <v>186</v>
      </c>
      <c r="F77" s="188">
        <v>364</v>
      </c>
      <c r="G77" s="188">
        <v>249</v>
      </c>
      <c r="H77" s="188">
        <v>180</v>
      </c>
      <c r="I77" s="188">
        <v>214</v>
      </c>
      <c r="J77" s="187">
        <v>121</v>
      </c>
      <c r="K77" s="189">
        <f t="shared" si="6"/>
        <v>1627</v>
      </c>
      <c r="L77" s="195">
        <f t="shared" si="7"/>
        <v>0.20920663494920921</v>
      </c>
      <c r="N77" s="14">
        <v>7777</v>
      </c>
    </row>
    <row r="78" spans="2:14" ht="20.100000000000001" customHeight="1">
      <c r="B78" s="203" t="s">
        <v>182</v>
      </c>
      <c r="C78" s="204"/>
      <c r="D78" s="187">
        <v>52</v>
      </c>
      <c r="E78" s="188">
        <v>31</v>
      </c>
      <c r="F78" s="188">
        <v>60</v>
      </c>
      <c r="G78" s="188">
        <v>29</v>
      </c>
      <c r="H78" s="188">
        <v>19</v>
      </c>
      <c r="I78" s="188">
        <v>38</v>
      </c>
      <c r="J78" s="187">
        <v>26</v>
      </c>
      <c r="K78" s="189">
        <f t="shared" si="6"/>
        <v>255</v>
      </c>
      <c r="L78" s="195">
        <f t="shared" si="7"/>
        <v>0.21179401993355482</v>
      </c>
      <c r="N78" s="14">
        <v>1204</v>
      </c>
    </row>
    <row r="79" spans="2:14" ht="20.100000000000001" customHeight="1">
      <c r="B79" s="203" t="s">
        <v>183</v>
      </c>
      <c r="C79" s="204"/>
      <c r="D79" s="187">
        <v>218</v>
      </c>
      <c r="E79" s="188">
        <v>146</v>
      </c>
      <c r="F79" s="188">
        <v>374</v>
      </c>
      <c r="G79" s="188">
        <v>208</v>
      </c>
      <c r="H79" s="188">
        <v>181</v>
      </c>
      <c r="I79" s="188">
        <v>248</v>
      </c>
      <c r="J79" s="187">
        <v>133</v>
      </c>
      <c r="K79" s="189">
        <f t="shared" si="6"/>
        <v>1508</v>
      </c>
      <c r="L79" s="195">
        <f t="shared" si="7"/>
        <v>0.16858580212409166</v>
      </c>
      <c r="N79" s="14">
        <v>8945</v>
      </c>
    </row>
    <row r="80" spans="2:14" ht="20.100000000000001" customHeight="1">
      <c r="B80" s="203" t="s">
        <v>184</v>
      </c>
      <c r="C80" s="204"/>
      <c r="D80" s="45">
        <v>56</v>
      </c>
      <c r="E80" s="46">
        <v>36</v>
      </c>
      <c r="F80" s="46">
        <v>76</v>
      </c>
      <c r="G80" s="46">
        <v>53</v>
      </c>
      <c r="H80" s="46">
        <v>29</v>
      </c>
      <c r="I80" s="46">
        <v>69</v>
      </c>
      <c r="J80" s="45">
        <v>40</v>
      </c>
      <c r="K80" s="47">
        <f t="shared" si="6"/>
        <v>359</v>
      </c>
      <c r="L80" s="195">
        <f t="shared" si="7"/>
        <v>0.17368166424770198</v>
      </c>
      <c r="N80" s="14">
        <v>2067</v>
      </c>
    </row>
    <row r="81" spans="2:14" ht="20.100000000000001" customHeight="1">
      <c r="B81" s="203" t="s">
        <v>185</v>
      </c>
      <c r="C81" s="204"/>
      <c r="D81" s="45">
        <v>47</v>
      </c>
      <c r="E81" s="46">
        <v>58</v>
      </c>
      <c r="F81" s="46">
        <v>118</v>
      </c>
      <c r="G81" s="46">
        <v>52</v>
      </c>
      <c r="H81" s="46">
        <v>45</v>
      </c>
      <c r="I81" s="46">
        <v>86</v>
      </c>
      <c r="J81" s="45">
        <v>37</v>
      </c>
      <c r="K81" s="47">
        <f t="shared" si="6"/>
        <v>443</v>
      </c>
      <c r="L81" s="195">
        <f t="shared" si="7"/>
        <v>0.16292754689223979</v>
      </c>
      <c r="N81" s="14">
        <v>2719</v>
      </c>
    </row>
    <row r="82" spans="2:14" ht="20.100000000000001" customHeight="1">
      <c r="B82" s="203" t="s">
        <v>186</v>
      </c>
      <c r="C82" s="204"/>
      <c r="D82" s="40">
        <v>243</v>
      </c>
      <c r="E82" s="39">
        <v>158</v>
      </c>
      <c r="F82" s="39">
        <v>285</v>
      </c>
      <c r="G82" s="39">
        <v>160</v>
      </c>
      <c r="H82" s="39">
        <v>117</v>
      </c>
      <c r="I82" s="39">
        <v>177</v>
      </c>
      <c r="J82" s="40">
        <v>91</v>
      </c>
      <c r="K82" s="190">
        <f t="shared" si="6"/>
        <v>1231</v>
      </c>
      <c r="L82" s="197">
        <f t="shared" si="7"/>
        <v>0.18816875573219199</v>
      </c>
      <c r="N82" s="14">
        <v>6542</v>
      </c>
    </row>
    <row r="83" spans="2:14" ht="20.100000000000001" customHeight="1"/>
    <row r="84" spans="2:14" ht="20.100000000000001" customHeight="1"/>
    <row r="85" spans="2:14" ht="20.100000000000001" customHeight="1"/>
    <row r="86" spans="2:14" ht="20.100000000000001" customHeight="1"/>
    <row r="87" spans="2:14" ht="20.100000000000001" customHeight="1"/>
    <row r="88" spans="2:14" ht="20.100000000000001" customHeight="1"/>
    <row r="89" spans="2:14" ht="20.100000000000001" customHeight="1"/>
    <row r="90" spans="2:14" ht="20.100000000000001" customHeight="1"/>
    <row r="91" spans="2:14" ht="20.100000000000001" customHeight="1"/>
    <row r="92" spans="2:14" ht="20.100000000000001" customHeight="1"/>
    <row r="93" spans="2:14" ht="20.100000000000001" customHeight="1"/>
    <row r="94" spans="2:14" ht="20.100000000000001" customHeight="1"/>
    <row r="95" spans="2:14" ht="20.100000000000001" customHeight="1"/>
    <row r="96" spans="2:1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09"/>
  <sheetViews>
    <sheetView zoomScaleNormal="100" workbookViewId="0"/>
  </sheetViews>
  <sheetFormatPr defaultColWidth="9" defaultRowHeight="13.2"/>
  <cols>
    <col min="1" max="1" width="2.44140625" style="14" customWidth="1"/>
    <col min="2" max="2" width="2.6640625" style="14" customWidth="1"/>
    <col min="3" max="3" width="16.88671875" style="14" customWidth="1"/>
    <col min="4" max="11" width="10.109375" style="14" customWidth="1"/>
    <col min="12" max="19" width="8.6640625" style="14" customWidth="1"/>
    <col min="20" max="20" width="9.6640625" style="14" customWidth="1"/>
    <col min="21" max="21" width="8.6640625" style="14" customWidth="1"/>
    <col min="22" max="22" width="9.10937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52</v>
      </c>
    </row>
    <row r="2" spans="1:19" ht="20.100000000000001" customHeight="1"/>
    <row r="3" spans="1:19" ht="20.100000000000001" customHeight="1" thickBot="1">
      <c r="B3" s="215"/>
      <c r="C3" s="215"/>
      <c r="D3" s="215" t="s">
        <v>121</v>
      </c>
      <c r="E3" s="215"/>
      <c r="F3" s="215" t="s">
        <v>122</v>
      </c>
      <c r="G3" s="215"/>
      <c r="H3" s="215" t="s">
        <v>123</v>
      </c>
      <c r="I3" s="215"/>
      <c r="J3" s="215" t="s">
        <v>124</v>
      </c>
      <c r="K3" s="215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>
      <c r="B4" s="216"/>
      <c r="C4" s="216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19" t="s">
        <v>113</v>
      </c>
      <c r="C5" s="219"/>
      <c r="D5" s="150">
        <v>6402</v>
      </c>
      <c r="E5" s="149">
        <v>354904.94999999995</v>
      </c>
      <c r="F5" s="151">
        <v>1770</v>
      </c>
      <c r="G5" s="152">
        <v>34947.019999999997</v>
      </c>
      <c r="H5" s="150">
        <v>568</v>
      </c>
      <c r="I5" s="149">
        <v>117500.32</v>
      </c>
      <c r="J5" s="151">
        <v>1156</v>
      </c>
      <c r="K5" s="152">
        <v>379180.35</v>
      </c>
      <c r="M5" s="162">
        <f>Q5+Q7</f>
        <v>43038</v>
      </c>
      <c r="N5" s="121" t="s">
        <v>107</v>
      </c>
      <c r="O5" s="122"/>
      <c r="P5" s="134"/>
      <c r="Q5" s="123">
        <v>34363</v>
      </c>
      <c r="R5" s="124">
        <v>2088537.2999999991</v>
      </c>
      <c r="S5" s="124">
        <f>R5/Q5*100</f>
        <v>6077.866600704243</v>
      </c>
    </row>
    <row r="6" spans="1:19" ht="20.100000000000001" customHeight="1">
      <c r="B6" s="217" t="s">
        <v>114</v>
      </c>
      <c r="C6" s="217"/>
      <c r="D6" s="153">
        <v>4951</v>
      </c>
      <c r="E6" s="154">
        <v>307449.53999999998</v>
      </c>
      <c r="F6" s="155">
        <v>1579</v>
      </c>
      <c r="G6" s="156">
        <v>30719.659999999996</v>
      </c>
      <c r="H6" s="153">
        <v>405</v>
      </c>
      <c r="I6" s="154">
        <v>89359.85</v>
      </c>
      <c r="J6" s="155">
        <v>877</v>
      </c>
      <c r="K6" s="156">
        <v>266339.77</v>
      </c>
      <c r="M6" s="58"/>
      <c r="N6" s="125"/>
      <c r="O6" s="94" t="s">
        <v>104</v>
      </c>
      <c r="P6" s="107"/>
      <c r="Q6" s="98">
        <f>Q5/Q$13</f>
        <v>0.63804148021612794</v>
      </c>
      <c r="R6" s="99">
        <f>R5/R$13</f>
        <v>0.39817234436753374</v>
      </c>
      <c r="S6" s="100" t="s">
        <v>106</v>
      </c>
    </row>
    <row r="7" spans="1:19" ht="20.100000000000001" customHeight="1">
      <c r="B7" s="217" t="s">
        <v>115</v>
      </c>
      <c r="C7" s="217"/>
      <c r="D7" s="153">
        <v>3092</v>
      </c>
      <c r="E7" s="154">
        <v>188411.54</v>
      </c>
      <c r="F7" s="155">
        <v>936</v>
      </c>
      <c r="G7" s="156">
        <v>16758.96</v>
      </c>
      <c r="H7" s="153">
        <v>495</v>
      </c>
      <c r="I7" s="154">
        <v>110263.23999999999</v>
      </c>
      <c r="J7" s="155">
        <v>642</v>
      </c>
      <c r="K7" s="156">
        <v>201559.57</v>
      </c>
      <c r="M7" s="58"/>
      <c r="N7" s="126" t="s">
        <v>108</v>
      </c>
      <c r="O7" s="127"/>
      <c r="P7" s="135"/>
      <c r="Q7" s="128">
        <v>8675</v>
      </c>
      <c r="R7" s="129">
        <v>165480.32000000009</v>
      </c>
      <c r="S7" s="129">
        <f>R7/Q7*100</f>
        <v>1907.5541210374652</v>
      </c>
    </row>
    <row r="8" spans="1:19" ht="20.100000000000001" customHeight="1">
      <c r="B8" s="217" t="s">
        <v>116</v>
      </c>
      <c r="C8" s="217"/>
      <c r="D8" s="153">
        <v>1315</v>
      </c>
      <c r="E8" s="154">
        <v>80032.579999999987</v>
      </c>
      <c r="F8" s="155">
        <v>277</v>
      </c>
      <c r="G8" s="156">
        <v>5519.99</v>
      </c>
      <c r="H8" s="153">
        <v>62</v>
      </c>
      <c r="I8" s="154">
        <v>13787.490000000002</v>
      </c>
      <c r="J8" s="155">
        <v>333</v>
      </c>
      <c r="K8" s="156">
        <v>103386.85999999999</v>
      </c>
      <c r="L8" s="89"/>
      <c r="M8" s="88"/>
      <c r="N8" s="130"/>
      <c r="O8" s="94" t="s">
        <v>104</v>
      </c>
      <c r="P8" s="107"/>
      <c r="Q8" s="98">
        <f>Q7/Q$13</f>
        <v>0.16107469781086953</v>
      </c>
      <c r="R8" s="99">
        <f>R7/R$13</f>
        <v>3.1548245253311853E-2</v>
      </c>
      <c r="S8" s="100" t="s">
        <v>105</v>
      </c>
    </row>
    <row r="9" spans="1:19" ht="20.100000000000001" customHeight="1">
      <c r="B9" s="217" t="s">
        <v>117</v>
      </c>
      <c r="C9" s="217"/>
      <c r="D9" s="153">
        <v>1852</v>
      </c>
      <c r="E9" s="154">
        <v>123537.82999999999</v>
      </c>
      <c r="F9" s="155">
        <v>448</v>
      </c>
      <c r="G9" s="156">
        <v>9109.3300000000017</v>
      </c>
      <c r="H9" s="153">
        <v>320</v>
      </c>
      <c r="I9" s="154">
        <v>67666.090000000011</v>
      </c>
      <c r="J9" s="155">
        <v>393</v>
      </c>
      <c r="K9" s="156">
        <v>123089.78</v>
      </c>
      <c r="L9" s="89"/>
      <c r="M9" s="88"/>
      <c r="N9" s="126" t="s">
        <v>109</v>
      </c>
      <c r="O9" s="127"/>
      <c r="P9" s="135"/>
      <c r="Q9" s="128">
        <v>3972</v>
      </c>
      <c r="R9" s="129">
        <v>880147.11000000034</v>
      </c>
      <c r="S9" s="129">
        <f>R9/Q9*100</f>
        <v>22158.789274924478</v>
      </c>
    </row>
    <row r="10" spans="1:19" ht="20.100000000000001" customHeight="1">
      <c r="B10" s="217" t="s">
        <v>118</v>
      </c>
      <c r="C10" s="217"/>
      <c r="D10" s="153">
        <v>4400</v>
      </c>
      <c r="E10" s="154">
        <v>286692.84000000003</v>
      </c>
      <c r="F10" s="155">
        <v>809</v>
      </c>
      <c r="G10" s="156">
        <v>16076.51</v>
      </c>
      <c r="H10" s="153">
        <v>573</v>
      </c>
      <c r="I10" s="154">
        <v>138126.66</v>
      </c>
      <c r="J10" s="155">
        <v>987</v>
      </c>
      <c r="K10" s="156">
        <v>313745.32999999996</v>
      </c>
      <c r="L10" s="89"/>
      <c r="M10" s="88"/>
      <c r="N10" s="95"/>
      <c r="O10" s="94" t="s">
        <v>104</v>
      </c>
      <c r="P10" s="107"/>
      <c r="Q10" s="98">
        <f>Q9/Q$13</f>
        <v>7.3750858755593521E-2</v>
      </c>
      <c r="R10" s="99">
        <f>R9/R$13</f>
        <v>0.16779697359343781</v>
      </c>
      <c r="S10" s="100" t="s">
        <v>105</v>
      </c>
    </row>
    <row r="11" spans="1:19" ht="20.100000000000001" customHeight="1">
      <c r="B11" s="217" t="s">
        <v>119</v>
      </c>
      <c r="C11" s="217"/>
      <c r="D11" s="153">
        <v>9480</v>
      </c>
      <c r="E11" s="154">
        <v>562046.54999999981</v>
      </c>
      <c r="F11" s="155">
        <v>2071</v>
      </c>
      <c r="G11" s="156">
        <v>36495.079999999994</v>
      </c>
      <c r="H11" s="153">
        <v>1255</v>
      </c>
      <c r="I11" s="154">
        <v>283121.31999999995</v>
      </c>
      <c r="J11" s="155">
        <v>1699</v>
      </c>
      <c r="K11" s="156">
        <v>491644.0500000001</v>
      </c>
      <c r="L11" s="89"/>
      <c r="M11" s="88"/>
      <c r="N11" s="126" t="s">
        <v>110</v>
      </c>
      <c r="O11" s="127"/>
      <c r="P11" s="135"/>
      <c r="Q11" s="101">
        <v>6847</v>
      </c>
      <c r="R11" s="102">
        <v>2111145.0699999989</v>
      </c>
      <c r="S11" s="102">
        <f>R11/Q11*100</f>
        <v>30833.139623192626</v>
      </c>
    </row>
    <row r="12" spans="1:19" ht="20.100000000000001" customHeight="1" thickBot="1">
      <c r="B12" s="218" t="s">
        <v>120</v>
      </c>
      <c r="C12" s="218"/>
      <c r="D12" s="157">
        <v>2871</v>
      </c>
      <c r="E12" s="158">
        <v>185461.47000000003</v>
      </c>
      <c r="F12" s="159">
        <v>785</v>
      </c>
      <c r="G12" s="160">
        <v>15853.770000000006</v>
      </c>
      <c r="H12" s="157">
        <v>294</v>
      </c>
      <c r="I12" s="158">
        <v>60322.139999999985</v>
      </c>
      <c r="J12" s="159">
        <v>760</v>
      </c>
      <c r="K12" s="160">
        <v>232199.35999999996</v>
      </c>
      <c r="L12" s="89"/>
      <c r="M12" s="88"/>
      <c r="N12" s="125"/>
      <c r="O12" s="84" t="s">
        <v>104</v>
      </c>
      <c r="P12" s="108"/>
      <c r="Q12" s="103">
        <f>Q11/Q$13</f>
        <v>0.12713296321740908</v>
      </c>
      <c r="R12" s="104">
        <f>R11/R$13</f>
        <v>0.40248243678571649</v>
      </c>
      <c r="S12" s="105" t="s">
        <v>105</v>
      </c>
    </row>
    <row r="13" spans="1:19" ht="20.100000000000001" customHeight="1" thickTop="1">
      <c r="B13" s="161" t="s">
        <v>125</v>
      </c>
      <c r="C13" s="161"/>
      <c r="D13" s="150">
        <v>34363</v>
      </c>
      <c r="E13" s="149">
        <v>2088537.2999999991</v>
      </c>
      <c r="F13" s="151">
        <v>8675</v>
      </c>
      <c r="G13" s="152">
        <v>165480.32000000009</v>
      </c>
      <c r="H13" s="150">
        <v>3972</v>
      </c>
      <c r="I13" s="149">
        <v>880147.11000000034</v>
      </c>
      <c r="J13" s="151">
        <v>6847</v>
      </c>
      <c r="K13" s="152">
        <v>2111145.0699999989</v>
      </c>
      <c r="M13" s="58"/>
      <c r="N13" s="131" t="s">
        <v>111</v>
      </c>
      <c r="O13" s="132"/>
      <c r="P13" s="133"/>
      <c r="Q13" s="96">
        <f>Q5+Q7+Q9+Q11</f>
        <v>53857</v>
      </c>
      <c r="R13" s="97">
        <f>R5+R7+R9+R11</f>
        <v>5245309.7999999989</v>
      </c>
      <c r="S13" s="97">
        <f>R13/Q13*100</f>
        <v>9739.3278496759922</v>
      </c>
    </row>
    <row r="14" spans="1:19" ht="20.100000000000001" customHeight="1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>
      <c r="M16" s="14" t="s">
        <v>132</v>
      </c>
      <c r="N16" s="58">
        <f>D5/(D5+F5+H5+J5)</f>
        <v>0.64692805173807599</v>
      </c>
      <c r="O16" s="58">
        <f>F5/(D5+F5+H5+J5)</f>
        <v>0.17886014551333873</v>
      </c>
      <c r="P16" s="58">
        <f>H5/(D5+F5+H5+J5)</f>
        <v>5.7396928051738079E-2</v>
      </c>
      <c r="Q16" s="58">
        <f>J5/(D5+F5+H5+J5)</f>
        <v>0.11681487469684722</v>
      </c>
    </row>
    <row r="17" spans="13:17" ht="20.100000000000001" customHeight="1">
      <c r="M17" s="14" t="s">
        <v>133</v>
      </c>
      <c r="N17" s="58">
        <f t="shared" ref="N17:N23" si="0">D6/(D6+F6+H6+J6)</f>
        <v>0.63376856118791602</v>
      </c>
      <c r="O17" s="58">
        <f t="shared" ref="O17:O23" si="1">F6/(D6+F6+H6+J6)</f>
        <v>0.20212493599590373</v>
      </c>
      <c r="P17" s="58">
        <f t="shared" ref="P17:P23" si="2">H6/(D6+F6+H6+J6)</f>
        <v>5.1843317972350228E-2</v>
      </c>
      <c r="Q17" s="58">
        <f t="shared" ref="Q17:Q23" si="3">J6/(D6+F6+H6+J6)</f>
        <v>0.11226318484383001</v>
      </c>
    </row>
    <row r="18" spans="13:17" ht="20.100000000000001" customHeight="1">
      <c r="M18" s="14" t="s">
        <v>134</v>
      </c>
      <c r="N18" s="58">
        <f t="shared" si="0"/>
        <v>0.59864472410454983</v>
      </c>
      <c r="O18" s="58">
        <f t="shared" si="1"/>
        <v>0.18121974830590512</v>
      </c>
      <c r="P18" s="58">
        <f t="shared" si="2"/>
        <v>9.5837366892545989E-2</v>
      </c>
      <c r="Q18" s="58">
        <f t="shared" si="3"/>
        <v>0.12429816069699903</v>
      </c>
    </row>
    <row r="19" spans="13:17" ht="20.100000000000001" customHeight="1">
      <c r="M19" s="14" t="s">
        <v>135</v>
      </c>
      <c r="N19" s="58">
        <f t="shared" si="0"/>
        <v>0.66180171112229491</v>
      </c>
      <c r="O19" s="58">
        <f t="shared" si="1"/>
        <v>0.13940613990941117</v>
      </c>
      <c r="P19" s="58">
        <f t="shared" si="2"/>
        <v>3.1202818319073979E-2</v>
      </c>
      <c r="Q19" s="58">
        <f t="shared" si="3"/>
        <v>0.16758933064921994</v>
      </c>
    </row>
    <row r="20" spans="13:17" ht="20.100000000000001" customHeight="1">
      <c r="M20" s="14" t="s">
        <v>136</v>
      </c>
      <c r="N20" s="58">
        <f t="shared" si="0"/>
        <v>0.61466976435446397</v>
      </c>
      <c r="O20" s="58">
        <f t="shared" si="1"/>
        <v>0.1486890142714902</v>
      </c>
      <c r="P20" s="58">
        <f t="shared" si="2"/>
        <v>0.10620643876535014</v>
      </c>
      <c r="Q20" s="58">
        <f t="shared" si="3"/>
        <v>0.13043478260869565</v>
      </c>
    </row>
    <row r="21" spans="13:17" ht="20.100000000000001" customHeight="1">
      <c r="M21" s="14" t="s">
        <v>137</v>
      </c>
      <c r="N21" s="58">
        <f t="shared" si="0"/>
        <v>0.65002215984635836</v>
      </c>
      <c r="O21" s="58">
        <f t="shared" si="1"/>
        <v>0.11951543802629636</v>
      </c>
      <c r="P21" s="58">
        <f t="shared" si="2"/>
        <v>8.4650613089082588E-2</v>
      </c>
      <c r="Q21" s="58">
        <f t="shared" si="3"/>
        <v>0.14581178903826267</v>
      </c>
    </row>
    <row r="22" spans="13:17" ht="20.100000000000001" customHeight="1">
      <c r="M22" s="14" t="s">
        <v>138</v>
      </c>
      <c r="N22" s="58">
        <f t="shared" si="0"/>
        <v>0.65356773526370215</v>
      </c>
      <c r="O22" s="58">
        <f t="shared" si="1"/>
        <v>0.142778352292313</v>
      </c>
      <c r="P22" s="58">
        <f t="shared" si="2"/>
        <v>8.6521889003791791E-2</v>
      </c>
      <c r="Q22" s="58">
        <f t="shared" si="3"/>
        <v>0.11713202344019304</v>
      </c>
    </row>
    <row r="23" spans="13:17" ht="20.100000000000001" customHeight="1">
      <c r="M23" s="14" t="s">
        <v>139</v>
      </c>
      <c r="N23" s="58">
        <f t="shared" si="0"/>
        <v>0.60955414012738851</v>
      </c>
      <c r="O23" s="58">
        <f t="shared" si="1"/>
        <v>0.16666666666666666</v>
      </c>
      <c r="P23" s="58">
        <f t="shared" si="2"/>
        <v>6.2420382165605096E-2</v>
      </c>
      <c r="Q23" s="58">
        <f t="shared" si="3"/>
        <v>0.16135881104033969</v>
      </c>
    </row>
    <row r="24" spans="13:17" ht="20.100000000000001" customHeight="1">
      <c r="M24" s="14" t="s">
        <v>140</v>
      </c>
      <c r="N24" s="58">
        <f t="shared" ref="N24" si="4">D13/(D13+F13+H13+J13)</f>
        <v>0.63804148021612794</v>
      </c>
      <c r="O24" s="58">
        <f t="shared" ref="O24" si="5">F13/(D13+F13+H13+J13)</f>
        <v>0.16107469781086953</v>
      </c>
      <c r="P24" s="58">
        <f t="shared" ref="P24" si="6">H13/(D13+F13+H13+J13)</f>
        <v>7.3750858755593521E-2</v>
      </c>
      <c r="Q24" s="58">
        <f t="shared" ref="Q24" si="7">J13/(D13+F13+H13+J13)</f>
        <v>0.12713296321740908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>
      <c r="M29" s="14" t="s">
        <v>132</v>
      </c>
      <c r="N29" s="58">
        <f>E5/(E5+G5+I5+K5)</f>
        <v>0.40032925352866872</v>
      </c>
      <c r="O29" s="58">
        <f>G5/(E5+G5+I5+K5)</f>
        <v>3.9419890958555116E-2</v>
      </c>
      <c r="P29" s="58">
        <f>I5/(E5+G5+I5+K5)</f>
        <v>0.13253919224000599</v>
      </c>
      <c r="Q29" s="58">
        <f>K5/(E5+G5+I5+K5)</f>
        <v>0.42771166327277022</v>
      </c>
    </row>
    <row r="30" spans="13:17" ht="20.100000000000001" customHeight="1">
      <c r="M30" s="14" t="s">
        <v>133</v>
      </c>
      <c r="N30" s="58">
        <f t="shared" ref="N30:N37" si="8">E6/(E6+G6+I6+K6)</f>
        <v>0.4430946183746951</v>
      </c>
      <c r="O30" s="58">
        <f t="shared" ref="O30:O37" si="9">G6/(E6+G6+I6+K6)</f>
        <v>4.4273008261129239E-2</v>
      </c>
      <c r="P30" s="58">
        <f t="shared" ref="P30:P37" si="10">I6/(E6+G6+I6+K6)</f>
        <v>0.12878493372853966</v>
      </c>
      <c r="Q30" s="58">
        <f t="shared" ref="Q30:Q37" si="11">K6/(E6+G6+I6+K6)</f>
        <v>0.38384743963563606</v>
      </c>
    </row>
    <row r="31" spans="13:17" ht="20.100000000000001" customHeight="1">
      <c r="M31" s="14" t="s">
        <v>134</v>
      </c>
      <c r="N31" s="58">
        <f t="shared" si="8"/>
        <v>0.36443709494035814</v>
      </c>
      <c r="O31" s="58">
        <f t="shared" si="9"/>
        <v>3.2416202832489263E-2</v>
      </c>
      <c r="P31" s="58">
        <f t="shared" si="10"/>
        <v>0.21327788554942809</v>
      </c>
      <c r="Q31" s="58">
        <f t="shared" si="11"/>
        <v>0.38986881667772455</v>
      </c>
    </row>
    <row r="32" spans="13:17" ht="20.100000000000001" customHeight="1">
      <c r="M32" s="14" t="s">
        <v>135</v>
      </c>
      <c r="N32" s="58">
        <f t="shared" si="8"/>
        <v>0.39478022948308983</v>
      </c>
      <c r="O32" s="58">
        <f t="shared" si="9"/>
        <v>2.7228697599707037E-2</v>
      </c>
      <c r="P32" s="58">
        <f t="shared" si="10"/>
        <v>6.8010158690320968E-2</v>
      </c>
      <c r="Q32" s="58">
        <f t="shared" si="11"/>
        <v>0.50998091422688208</v>
      </c>
    </row>
    <row r="33" spans="13:17" ht="20.100000000000001" customHeight="1">
      <c r="M33" s="14" t="s">
        <v>136</v>
      </c>
      <c r="N33" s="58">
        <f t="shared" si="8"/>
        <v>0.38199342164481259</v>
      </c>
      <c r="O33" s="58">
        <f t="shared" si="9"/>
        <v>2.8167113956848212E-2</v>
      </c>
      <c r="P33" s="58">
        <f t="shared" si="10"/>
        <v>0.20923146576579696</v>
      </c>
      <c r="Q33" s="58">
        <f t="shared" si="11"/>
        <v>0.38060799863254213</v>
      </c>
    </row>
    <row r="34" spans="13:17" ht="20.100000000000001" customHeight="1">
      <c r="M34" s="14" t="s">
        <v>137</v>
      </c>
      <c r="N34" s="58">
        <f t="shared" si="8"/>
        <v>0.3799060888978068</v>
      </c>
      <c r="O34" s="58">
        <f t="shared" si="9"/>
        <v>2.1303510883726569E-2</v>
      </c>
      <c r="P34" s="58">
        <f t="shared" si="10"/>
        <v>0.18303616920854085</v>
      </c>
      <c r="Q34" s="58">
        <f t="shared" si="11"/>
        <v>0.41575423100992581</v>
      </c>
    </row>
    <row r="35" spans="13:17" ht="20.100000000000001" customHeight="1">
      <c r="M35" s="14" t="s">
        <v>138</v>
      </c>
      <c r="N35" s="58">
        <f t="shared" si="8"/>
        <v>0.40926504415982728</v>
      </c>
      <c r="O35" s="58">
        <f t="shared" si="9"/>
        <v>2.6574596940086959E-2</v>
      </c>
      <c r="P35" s="58">
        <f t="shared" si="10"/>
        <v>0.20616025404370616</v>
      </c>
      <c r="Q35" s="58">
        <f t="shared" si="11"/>
        <v>0.35800010485637968</v>
      </c>
    </row>
    <row r="36" spans="13:17" ht="20.100000000000001" customHeight="1">
      <c r="M36" s="14" t="s">
        <v>139</v>
      </c>
      <c r="N36" s="58">
        <f t="shared" si="8"/>
        <v>0.37555219160081132</v>
      </c>
      <c r="O36" s="58">
        <f t="shared" si="9"/>
        <v>3.2103261494881907E-2</v>
      </c>
      <c r="P36" s="58">
        <f t="shared" si="10"/>
        <v>0.12214996397392382</v>
      </c>
      <c r="Q36" s="58">
        <f t="shared" si="11"/>
        <v>0.47019458293038296</v>
      </c>
    </row>
    <row r="37" spans="13:17" ht="20.100000000000001" customHeight="1">
      <c r="M37" s="14" t="s">
        <v>140</v>
      </c>
      <c r="N37" s="58">
        <f t="shared" si="8"/>
        <v>0.39817234436753374</v>
      </c>
      <c r="O37" s="58">
        <f t="shared" si="9"/>
        <v>3.1548245253311853E-2</v>
      </c>
      <c r="P37" s="58">
        <f t="shared" si="10"/>
        <v>0.16779697359343781</v>
      </c>
      <c r="Q37" s="58">
        <f t="shared" si="11"/>
        <v>0.40248243678571649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06"/>
  <sheetViews>
    <sheetView zoomScaleNormal="100" workbookViewId="0">
      <selection activeCell="N23" sqref="N23"/>
    </sheetView>
  </sheetViews>
  <sheetFormatPr defaultRowHeight="13.2"/>
  <cols>
    <col min="1" max="1" width="2.33203125" customWidth="1"/>
    <col min="2" max="2" width="5.6640625" customWidth="1"/>
    <col min="3" max="4" width="14.6640625" customWidth="1"/>
    <col min="5" max="8" width="12.6640625" customWidth="1"/>
  </cols>
  <sheetData>
    <row r="1" spans="1:14" s="14" customFormat="1" ht="20.100000000000001" customHeight="1">
      <c r="A1" s="106" t="s">
        <v>98</v>
      </c>
    </row>
    <row r="2" spans="1:14" s="14" customFormat="1" ht="20.100000000000001" customHeight="1"/>
    <row r="3" spans="1:14" s="14" customFormat="1" ht="20.100000000000001" customHeight="1">
      <c r="B3" s="201" t="s">
        <v>53</v>
      </c>
      <c r="C3" s="247"/>
      <c r="D3" s="248"/>
      <c r="E3" s="251" t="s">
        <v>51</v>
      </c>
      <c r="F3" s="240" t="s">
        <v>99</v>
      </c>
      <c r="G3" s="251" t="s">
        <v>56</v>
      </c>
      <c r="H3" s="240" t="s">
        <v>99</v>
      </c>
    </row>
    <row r="4" spans="1:14" s="14" customFormat="1" ht="20.100000000000001" customHeight="1" thickBot="1">
      <c r="B4" s="202"/>
      <c r="C4" s="249"/>
      <c r="D4" s="250"/>
      <c r="E4" s="252"/>
      <c r="F4" s="241"/>
      <c r="G4" s="252"/>
      <c r="H4" s="241"/>
      <c r="N4" s="24"/>
    </row>
    <row r="5" spans="1:14" s="14" customFormat="1" ht="20.100000000000001" customHeight="1" thickTop="1">
      <c r="B5" s="242" t="s">
        <v>68</v>
      </c>
      <c r="C5" s="243" t="s">
        <v>3</v>
      </c>
      <c r="D5" s="244"/>
      <c r="E5" s="163">
        <v>5055</v>
      </c>
      <c r="F5" s="164">
        <f t="shared" ref="F5:F16" si="0">E5/SUM(E$5:E$16)</f>
        <v>0.14710589878648547</v>
      </c>
      <c r="G5" s="165">
        <v>299537.46000000002</v>
      </c>
      <c r="H5" s="166">
        <f t="shared" ref="H5:H16" si="1">G5/SUM(G$5:G$16)</f>
        <v>0.14341973207756453</v>
      </c>
      <c r="N5" s="24"/>
    </row>
    <row r="6" spans="1:14" s="14" customFormat="1" ht="20.100000000000001" customHeight="1">
      <c r="B6" s="238"/>
      <c r="C6" s="245" t="s">
        <v>8</v>
      </c>
      <c r="D6" s="246"/>
      <c r="E6" s="167">
        <v>244</v>
      </c>
      <c r="F6" s="168">
        <f t="shared" si="0"/>
        <v>7.1006605942438086E-3</v>
      </c>
      <c r="G6" s="169">
        <v>18359.68</v>
      </c>
      <c r="H6" s="170">
        <f t="shared" si="1"/>
        <v>8.79068810501972E-3</v>
      </c>
      <c r="N6" s="24"/>
    </row>
    <row r="7" spans="1:14" s="14" customFormat="1" ht="20.100000000000001" customHeight="1">
      <c r="B7" s="238"/>
      <c r="C7" s="245" t="s">
        <v>9</v>
      </c>
      <c r="D7" s="246"/>
      <c r="E7" s="167">
        <v>2268</v>
      </c>
      <c r="F7" s="168">
        <f t="shared" si="0"/>
        <v>6.6001222244856383E-2</v>
      </c>
      <c r="G7" s="169">
        <v>111623.36999999997</v>
      </c>
      <c r="H7" s="170">
        <f t="shared" si="1"/>
        <v>5.3445715333884619E-2</v>
      </c>
      <c r="N7" s="24"/>
    </row>
    <row r="8" spans="1:14" s="14" customFormat="1" ht="20.100000000000001" customHeight="1">
      <c r="B8" s="238"/>
      <c r="C8" s="245" t="s">
        <v>10</v>
      </c>
      <c r="D8" s="246"/>
      <c r="E8" s="167">
        <v>439</v>
      </c>
      <c r="F8" s="168">
        <f t="shared" si="0"/>
        <v>1.2775368856037016E-2</v>
      </c>
      <c r="G8" s="169">
        <v>19887.59</v>
      </c>
      <c r="H8" s="170">
        <f t="shared" si="1"/>
        <v>9.5222575148645912E-3</v>
      </c>
      <c r="N8" s="24"/>
    </row>
    <row r="9" spans="1:14" s="14" customFormat="1" ht="20.100000000000001" customHeight="1">
      <c r="B9" s="238"/>
      <c r="C9" s="223" t="s">
        <v>70</v>
      </c>
      <c r="D9" s="224"/>
      <c r="E9" s="167">
        <v>4453</v>
      </c>
      <c r="F9" s="168">
        <f t="shared" si="0"/>
        <v>0.12958705584494951</v>
      </c>
      <c r="G9" s="169">
        <v>58354.509999999995</v>
      </c>
      <c r="H9" s="170">
        <f t="shared" si="1"/>
        <v>2.7940372431940766E-2</v>
      </c>
      <c r="N9" s="24"/>
    </row>
    <row r="10" spans="1:14" s="14" customFormat="1" ht="20.100000000000001" customHeight="1">
      <c r="B10" s="238"/>
      <c r="C10" s="245" t="s">
        <v>54</v>
      </c>
      <c r="D10" s="246"/>
      <c r="E10" s="167">
        <v>6818</v>
      </c>
      <c r="F10" s="168">
        <f t="shared" si="0"/>
        <v>0.19841108168669791</v>
      </c>
      <c r="G10" s="169">
        <v>778995.92</v>
      </c>
      <c r="H10" s="170">
        <f t="shared" si="1"/>
        <v>0.37298635748569109</v>
      </c>
      <c r="N10" s="24"/>
    </row>
    <row r="11" spans="1:14" s="14" customFormat="1" ht="20.100000000000001" customHeight="1">
      <c r="B11" s="238"/>
      <c r="C11" s="245" t="s">
        <v>55</v>
      </c>
      <c r="D11" s="246"/>
      <c r="E11" s="167">
        <v>3302</v>
      </c>
      <c r="F11" s="168">
        <f t="shared" si="0"/>
        <v>9.6091726566364985E-2</v>
      </c>
      <c r="G11" s="169">
        <v>291476.34000000003</v>
      </c>
      <c r="H11" s="170">
        <f t="shared" si="1"/>
        <v>0.13956003562876279</v>
      </c>
      <c r="N11" s="24"/>
    </row>
    <row r="12" spans="1:14" s="14" customFormat="1" ht="20.100000000000001" customHeight="1">
      <c r="B12" s="238"/>
      <c r="C12" s="223" t="s">
        <v>152</v>
      </c>
      <c r="D12" s="224"/>
      <c r="E12" s="167">
        <v>1159</v>
      </c>
      <c r="F12" s="168">
        <f t="shared" si="0"/>
        <v>3.3728137822658093E-2</v>
      </c>
      <c r="G12" s="169">
        <v>134742.93</v>
      </c>
      <c r="H12" s="170">
        <f t="shared" si="1"/>
        <v>6.4515452991909694E-2</v>
      </c>
      <c r="N12" s="24"/>
    </row>
    <row r="13" spans="1:14" s="14" customFormat="1" ht="20.100000000000001" customHeight="1">
      <c r="B13" s="238"/>
      <c r="C13" s="223" t="s">
        <v>150</v>
      </c>
      <c r="D13" s="224"/>
      <c r="E13" s="167">
        <v>227</v>
      </c>
      <c r="F13" s="168">
        <f t="shared" si="0"/>
        <v>6.6059424380874778E-3</v>
      </c>
      <c r="G13" s="169">
        <v>16562.890000000003</v>
      </c>
      <c r="H13" s="170">
        <f t="shared" si="1"/>
        <v>7.9303778773785871E-3</v>
      </c>
      <c r="N13" s="24"/>
    </row>
    <row r="14" spans="1:14" s="14" customFormat="1" ht="20.100000000000001" customHeight="1">
      <c r="B14" s="238"/>
      <c r="C14" s="223" t="s">
        <v>151</v>
      </c>
      <c r="D14" s="224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>
      <c r="B15" s="238"/>
      <c r="C15" s="223" t="s">
        <v>72</v>
      </c>
      <c r="D15" s="224"/>
      <c r="E15" s="167">
        <v>9324</v>
      </c>
      <c r="F15" s="168">
        <f t="shared" si="0"/>
        <v>0.27133835811774293</v>
      </c>
      <c r="G15" s="169">
        <v>125052.77999999998</v>
      </c>
      <c r="H15" s="170">
        <f t="shared" si="1"/>
        <v>5.9875770473431331E-2</v>
      </c>
      <c r="N15" s="24"/>
    </row>
    <row r="16" spans="1:14" s="14" customFormat="1" ht="20.100000000000001" customHeight="1">
      <c r="B16" s="239"/>
      <c r="C16" s="233" t="s">
        <v>71</v>
      </c>
      <c r="D16" s="234"/>
      <c r="E16" s="171">
        <v>1074</v>
      </c>
      <c r="F16" s="172">
        <f t="shared" si="0"/>
        <v>3.1254547041876433E-2</v>
      </c>
      <c r="G16" s="173">
        <v>233943.82999999996</v>
      </c>
      <c r="H16" s="174">
        <f t="shared" si="1"/>
        <v>0.11201324007955231</v>
      </c>
      <c r="N16" s="24"/>
    </row>
    <row r="17" spans="2:8" s="14" customFormat="1" ht="20.100000000000001" hidden="1" customHeight="1">
      <c r="B17" s="237" t="s">
        <v>69</v>
      </c>
      <c r="C17" s="231" t="s">
        <v>83</v>
      </c>
      <c r="D17" s="232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38"/>
      <c r="C18" s="223" t="s">
        <v>84</v>
      </c>
      <c r="D18" s="224"/>
      <c r="E18" s="167">
        <v>1</v>
      </c>
      <c r="F18" s="168">
        <f t="shared" si="2"/>
        <v>1.1527377521613833E-4</v>
      </c>
      <c r="G18" s="169">
        <v>29.87</v>
      </c>
      <c r="H18" s="170">
        <f t="shared" si="3"/>
        <v>1.8050484794808231E-4</v>
      </c>
    </row>
    <row r="19" spans="2:8" s="14" customFormat="1" ht="20.100000000000001" customHeight="1">
      <c r="B19" s="238"/>
      <c r="C19" s="223" t="s">
        <v>85</v>
      </c>
      <c r="D19" s="224"/>
      <c r="E19" s="167">
        <v>675</v>
      </c>
      <c r="F19" s="168">
        <f t="shared" si="2"/>
        <v>7.7809798270893377E-2</v>
      </c>
      <c r="G19" s="169">
        <v>21633.599999999995</v>
      </c>
      <c r="H19" s="170">
        <f t="shared" si="3"/>
        <v>0.13073216198760068</v>
      </c>
    </row>
    <row r="20" spans="2:8" s="14" customFormat="1" ht="20.100000000000001" customHeight="1">
      <c r="B20" s="238"/>
      <c r="C20" s="223" t="s">
        <v>86</v>
      </c>
      <c r="D20" s="224"/>
      <c r="E20" s="167">
        <v>172</v>
      </c>
      <c r="F20" s="168">
        <f t="shared" si="2"/>
        <v>1.9827089337175793E-2</v>
      </c>
      <c r="G20" s="169">
        <v>6618.4299999999976</v>
      </c>
      <c r="H20" s="170">
        <f t="shared" si="3"/>
        <v>3.9995269528122733E-2</v>
      </c>
    </row>
    <row r="21" spans="2:8" s="14" customFormat="1" ht="20.100000000000001" customHeight="1">
      <c r="B21" s="238"/>
      <c r="C21" s="223" t="s">
        <v>87</v>
      </c>
      <c r="D21" s="224"/>
      <c r="E21" s="167">
        <v>447</v>
      </c>
      <c r="F21" s="168">
        <f t="shared" si="2"/>
        <v>5.1527377521613835E-2</v>
      </c>
      <c r="G21" s="169">
        <v>5352.93</v>
      </c>
      <c r="H21" s="170">
        <f t="shared" si="3"/>
        <v>3.2347834473609921E-2</v>
      </c>
    </row>
    <row r="22" spans="2:8" s="14" customFormat="1" ht="20.100000000000001" hidden="1" customHeight="1">
      <c r="B22" s="238"/>
      <c r="C22" s="223" t="s">
        <v>88</v>
      </c>
      <c r="D22" s="224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38"/>
      <c r="C23" s="223" t="s">
        <v>89</v>
      </c>
      <c r="D23" s="224"/>
      <c r="E23" s="167">
        <v>2299</v>
      </c>
      <c r="F23" s="168">
        <f t="shared" si="2"/>
        <v>0.265014409221902</v>
      </c>
      <c r="G23" s="169">
        <v>80557.109999999986</v>
      </c>
      <c r="H23" s="170">
        <f t="shared" si="3"/>
        <v>0.48680779684254899</v>
      </c>
    </row>
    <row r="24" spans="2:8" s="14" customFormat="1" ht="20.100000000000001" customHeight="1">
      <c r="B24" s="238"/>
      <c r="C24" s="223" t="s">
        <v>90</v>
      </c>
      <c r="D24" s="224"/>
      <c r="E24" s="167">
        <v>65</v>
      </c>
      <c r="F24" s="168">
        <f t="shared" si="2"/>
        <v>7.492795389048991E-3</v>
      </c>
      <c r="G24" s="169">
        <v>2403.1899999999996</v>
      </c>
      <c r="H24" s="170">
        <f t="shared" si="3"/>
        <v>1.4522512405100498E-2</v>
      </c>
    </row>
    <row r="25" spans="2:8" s="14" customFormat="1" ht="20.100000000000001" customHeight="1">
      <c r="B25" s="238"/>
      <c r="C25" s="223" t="s">
        <v>145</v>
      </c>
      <c r="D25" s="224"/>
      <c r="E25" s="167">
        <v>14</v>
      </c>
      <c r="F25" s="168">
        <f t="shared" si="2"/>
        <v>1.6138328530259365E-3</v>
      </c>
      <c r="G25" s="169">
        <v>709.13</v>
      </c>
      <c r="H25" s="170">
        <f t="shared" si="3"/>
        <v>4.2852829871249951E-3</v>
      </c>
    </row>
    <row r="26" spans="2:8" s="14" customFormat="1" ht="20.100000000000001" customHeight="1">
      <c r="B26" s="238"/>
      <c r="C26" s="223" t="s">
        <v>146</v>
      </c>
      <c r="D26" s="224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38"/>
      <c r="C27" s="223" t="s">
        <v>92</v>
      </c>
      <c r="D27" s="224"/>
      <c r="E27" s="167">
        <v>4766</v>
      </c>
      <c r="F27" s="168">
        <f t="shared" si="2"/>
        <v>0.54939481268011525</v>
      </c>
      <c r="G27" s="169">
        <v>28074.939999999995</v>
      </c>
      <c r="H27" s="170">
        <f t="shared" si="3"/>
        <v>0.16965727404926459</v>
      </c>
    </row>
    <row r="28" spans="2:8" s="14" customFormat="1" ht="20.100000000000001" customHeight="1">
      <c r="B28" s="239"/>
      <c r="C28" s="223" t="s">
        <v>91</v>
      </c>
      <c r="D28" s="224"/>
      <c r="E28" s="171">
        <v>236</v>
      </c>
      <c r="F28" s="172">
        <f t="shared" si="2"/>
        <v>2.7204610951008644E-2</v>
      </c>
      <c r="G28" s="173">
        <v>20101.120000000003</v>
      </c>
      <c r="H28" s="174">
        <f t="shared" si="3"/>
        <v>0.1214713628786795</v>
      </c>
    </row>
    <row r="29" spans="2:8" s="14" customFormat="1" ht="20.100000000000001" customHeight="1">
      <c r="B29" s="235" t="s">
        <v>82</v>
      </c>
      <c r="C29" s="231" t="s">
        <v>73</v>
      </c>
      <c r="D29" s="232"/>
      <c r="E29" s="175">
        <v>162</v>
      </c>
      <c r="F29" s="176">
        <f t="shared" ref="F29:F40" si="4">E29/SUM(E$29:E$40)</f>
        <v>4.0785498489425982E-2</v>
      </c>
      <c r="G29" s="177">
        <v>27685.350000000006</v>
      </c>
      <c r="H29" s="178">
        <f t="shared" ref="H29:H40" si="5">G29/SUM(G$29:G$40)</f>
        <v>3.145536659206892E-2</v>
      </c>
    </row>
    <row r="30" spans="2:8" s="14" customFormat="1" ht="20.100000000000001" customHeight="1">
      <c r="B30" s="236"/>
      <c r="C30" s="223" t="s">
        <v>74</v>
      </c>
      <c r="D30" s="224"/>
      <c r="E30" s="167">
        <v>7</v>
      </c>
      <c r="F30" s="168">
        <f t="shared" si="4"/>
        <v>1.7623363544813696E-3</v>
      </c>
      <c r="G30" s="169">
        <v>1299.07</v>
      </c>
      <c r="H30" s="170">
        <f t="shared" si="5"/>
        <v>1.475969170653756E-3</v>
      </c>
    </row>
    <row r="31" spans="2:8" s="14" customFormat="1" ht="20.100000000000001" customHeight="1">
      <c r="B31" s="236"/>
      <c r="C31" s="223" t="s">
        <v>75</v>
      </c>
      <c r="D31" s="224"/>
      <c r="E31" s="167">
        <v>139</v>
      </c>
      <c r="F31" s="168">
        <f t="shared" si="4"/>
        <v>3.4994964753272913E-2</v>
      </c>
      <c r="G31" s="169">
        <v>20282.3</v>
      </c>
      <c r="H31" s="170">
        <f t="shared" si="5"/>
        <v>2.3044215869776591E-2</v>
      </c>
    </row>
    <row r="32" spans="2:8" s="14" customFormat="1" ht="20.100000000000001" customHeight="1">
      <c r="B32" s="236"/>
      <c r="C32" s="223" t="s">
        <v>76</v>
      </c>
      <c r="D32" s="224"/>
      <c r="E32" s="167">
        <v>6</v>
      </c>
      <c r="F32" s="168">
        <f t="shared" si="4"/>
        <v>1.5105740181268882E-3</v>
      </c>
      <c r="G32" s="169">
        <v>250.03</v>
      </c>
      <c r="H32" s="170">
        <f t="shared" si="5"/>
        <v>2.8407751063342133E-4</v>
      </c>
    </row>
    <row r="33" spans="2:8" s="14" customFormat="1" ht="20.100000000000001" customHeight="1">
      <c r="B33" s="236"/>
      <c r="C33" s="223" t="s">
        <v>77</v>
      </c>
      <c r="D33" s="224"/>
      <c r="E33" s="167">
        <v>585</v>
      </c>
      <c r="F33" s="168">
        <f t="shared" si="4"/>
        <v>0.1472809667673716</v>
      </c>
      <c r="G33" s="169">
        <v>130623.41000000002</v>
      </c>
      <c r="H33" s="170">
        <f t="shared" si="5"/>
        <v>0.148410883267003</v>
      </c>
    </row>
    <row r="34" spans="2:8" s="14" customFormat="1" ht="20.100000000000001" customHeight="1">
      <c r="B34" s="236"/>
      <c r="C34" s="223" t="s">
        <v>78</v>
      </c>
      <c r="D34" s="224"/>
      <c r="E34" s="167">
        <v>91</v>
      </c>
      <c r="F34" s="168">
        <f t="shared" si="4"/>
        <v>2.2910372608257804E-2</v>
      </c>
      <c r="G34" s="169">
        <v>6172.97</v>
      </c>
      <c r="H34" s="170">
        <f t="shared" si="5"/>
        <v>7.0135661753181252E-3</v>
      </c>
    </row>
    <row r="35" spans="2:8" s="14" customFormat="1" ht="20.100000000000001" customHeight="1">
      <c r="B35" s="236"/>
      <c r="C35" s="223" t="s">
        <v>79</v>
      </c>
      <c r="D35" s="224"/>
      <c r="E35" s="167">
        <v>1835</v>
      </c>
      <c r="F35" s="168">
        <f t="shared" si="4"/>
        <v>0.46198388721047329</v>
      </c>
      <c r="G35" s="169">
        <v>532808.8899999999</v>
      </c>
      <c r="H35" s="170">
        <f t="shared" si="5"/>
        <v>0.60536344884436422</v>
      </c>
    </row>
    <row r="36" spans="2:8" s="14" customFormat="1" ht="20.100000000000001" customHeight="1">
      <c r="B36" s="236"/>
      <c r="C36" s="223" t="s">
        <v>80</v>
      </c>
      <c r="D36" s="224"/>
      <c r="E36" s="167">
        <v>27</v>
      </c>
      <c r="F36" s="168">
        <f t="shared" si="4"/>
        <v>6.7975830815709968E-3</v>
      </c>
      <c r="G36" s="169">
        <v>6978.5999999999995</v>
      </c>
      <c r="H36" s="170">
        <f t="shared" si="5"/>
        <v>7.9289017946102217E-3</v>
      </c>
    </row>
    <row r="37" spans="2:8" s="14" customFormat="1" ht="20.100000000000001" customHeight="1">
      <c r="B37" s="236"/>
      <c r="C37" s="223" t="s">
        <v>81</v>
      </c>
      <c r="D37" s="224"/>
      <c r="E37" s="167">
        <v>25</v>
      </c>
      <c r="F37" s="168">
        <f t="shared" si="4"/>
        <v>6.2940584088620345E-3</v>
      </c>
      <c r="G37" s="169">
        <v>5697.2099999999991</v>
      </c>
      <c r="H37" s="170">
        <f t="shared" si="5"/>
        <v>6.4730201750023359E-3</v>
      </c>
    </row>
    <row r="38" spans="2:8" s="14" customFormat="1" ht="20.100000000000001" customHeight="1">
      <c r="B38" s="236"/>
      <c r="C38" s="223" t="s">
        <v>147</v>
      </c>
      <c r="D38" s="224"/>
      <c r="E38" s="167">
        <v>65</v>
      </c>
      <c r="F38" s="168">
        <f t="shared" si="4"/>
        <v>1.6364551863041289E-2</v>
      </c>
      <c r="G38" s="169">
        <v>19205.099999999999</v>
      </c>
      <c r="H38" s="170">
        <f t="shared" si="5"/>
        <v>2.1820329558316681E-2</v>
      </c>
    </row>
    <row r="39" spans="2:8" s="14" customFormat="1" ht="20.100000000000001" customHeight="1">
      <c r="B39" s="236"/>
      <c r="C39" s="225" t="s">
        <v>93</v>
      </c>
      <c r="D39" s="226"/>
      <c r="E39" s="167">
        <v>54</v>
      </c>
      <c r="F39" s="168">
        <f t="shared" si="4"/>
        <v>1.3595166163141994E-2</v>
      </c>
      <c r="G39" s="169">
        <v>14777.310000000001</v>
      </c>
      <c r="H39" s="184">
        <f t="shared" si="5"/>
        <v>1.6789591003713009E-2</v>
      </c>
    </row>
    <row r="40" spans="2:8" s="14" customFormat="1" ht="20.100000000000001" customHeight="1">
      <c r="B40" s="182"/>
      <c r="C40" s="233" t="s">
        <v>148</v>
      </c>
      <c r="D40" s="234"/>
      <c r="E40" s="167">
        <v>976</v>
      </c>
      <c r="F40" s="185">
        <f t="shared" si="4"/>
        <v>0.24572004028197381</v>
      </c>
      <c r="G40" s="169">
        <v>114366.86999999998</v>
      </c>
      <c r="H40" s="172">
        <f t="shared" si="5"/>
        <v>0.12994063003853981</v>
      </c>
    </row>
    <row r="41" spans="2:8" s="14" customFormat="1" ht="20.100000000000001" customHeight="1">
      <c r="B41" s="227" t="s">
        <v>94</v>
      </c>
      <c r="C41" s="231" t="s">
        <v>95</v>
      </c>
      <c r="D41" s="232"/>
      <c r="E41" s="175">
        <v>3726</v>
      </c>
      <c r="F41" s="176">
        <f>E41/SUM(E$41:E$44)</f>
        <v>0.54417993281729227</v>
      </c>
      <c r="G41" s="177">
        <v>1081425.8400000001</v>
      </c>
      <c r="H41" s="178">
        <f>G41/SUM(G$41:G$44)</f>
        <v>0.51224610538014814</v>
      </c>
    </row>
    <row r="42" spans="2:8" s="14" customFormat="1" ht="20.100000000000001" customHeight="1">
      <c r="B42" s="228"/>
      <c r="C42" s="223" t="s">
        <v>96</v>
      </c>
      <c r="D42" s="224"/>
      <c r="E42" s="167">
        <v>2690</v>
      </c>
      <c r="F42" s="168">
        <f t="shared" ref="F42:F44" si="6">E42/SUM(E$41:E$44)</f>
        <v>0.39287279100335915</v>
      </c>
      <c r="G42" s="169">
        <v>862524.08</v>
      </c>
      <c r="H42" s="170">
        <f t="shared" ref="H42:H44" si="7">G42/SUM(G$41:G$44)</f>
        <v>0.40855746592535208</v>
      </c>
    </row>
    <row r="43" spans="2:8" s="14" customFormat="1" ht="20.100000000000001" customHeight="1">
      <c r="B43" s="229"/>
      <c r="C43" s="223" t="s">
        <v>149</v>
      </c>
      <c r="D43" s="224"/>
      <c r="E43" s="183">
        <v>362</v>
      </c>
      <c r="F43" s="168">
        <f t="shared" si="6"/>
        <v>5.2869870016065433E-2</v>
      </c>
      <c r="G43" s="169">
        <v>144633</v>
      </c>
      <c r="H43" s="170">
        <f t="shared" si="7"/>
        <v>6.8509266395416407E-2</v>
      </c>
    </row>
    <row r="44" spans="2:8" s="14" customFormat="1" ht="20.100000000000001" customHeight="1">
      <c r="B44" s="230"/>
      <c r="C44" s="233" t="s">
        <v>97</v>
      </c>
      <c r="D44" s="234"/>
      <c r="E44" s="171">
        <v>69</v>
      </c>
      <c r="F44" s="172">
        <f t="shared" si="6"/>
        <v>1.007740616328319E-2</v>
      </c>
      <c r="G44" s="173">
        <v>22562.149999999998</v>
      </c>
      <c r="H44" s="174">
        <f t="shared" si="7"/>
        <v>1.0687162299083501E-2</v>
      </c>
    </row>
    <row r="45" spans="2:8" s="14" customFormat="1" ht="20.100000000000001" customHeight="1">
      <c r="B45" s="220" t="s">
        <v>112</v>
      </c>
      <c r="C45" s="221"/>
      <c r="D45" s="222"/>
      <c r="E45" s="144">
        <f>SUM(E5:E44)</f>
        <v>53857</v>
      </c>
      <c r="F45" s="179">
        <f>E45/E$45</f>
        <v>1</v>
      </c>
      <c r="G45" s="180">
        <f>SUM(G5:G44)</f>
        <v>5245309.8000000007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50"/>
  <sheetViews>
    <sheetView zoomScaleNormal="100" workbookViewId="0"/>
  </sheetViews>
  <sheetFormatPr defaultRowHeight="13.2"/>
  <cols>
    <col min="4" max="7" width="9.109375" bestFit="1" customWidth="1"/>
    <col min="8" max="8" width="10.6640625" bestFit="1" customWidth="1"/>
    <col min="11" max="11" width="11.77734375" bestFit="1" customWidth="1"/>
    <col min="13" max="13" width="9.109375" bestFit="1" customWidth="1"/>
  </cols>
  <sheetData>
    <row r="1" spans="1:13" s="14" customFormat="1" ht="20.100000000000001" customHeight="1">
      <c r="A1" s="13" t="s">
        <v>142</v>
      </c>
    </row>
    <row r="2" spans="1:13" s="14" customFormat="1" ht="20.100000000000001" customHeight="1"/>
    <row r="3" spans="1:13" s="14" customFormat="1" ht="31.5" customHeight="1">
      <c r="B3" s="259" t="s">
        <v>57</v>
      </c>
      <c r="C3" s="260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>
      <c r="B4" s="257" t="s">
        <v>26</v>
      </c>
      <c r="C4" s="258"/>
      <c r="D4" s="62">
        <v>3259</v>
      </c>
      <c r="E4" s="67">
        <v>60452.249999999985</v>
      </c>
      <c r="F4" s="67">
        <f>E4*1000/D4</f>
        <v>18549.324946302542</v>
      </c>
      <c r="G4" s="67">
        <v>50320</v>
      </c>
      <c r="H4" s="63">
        <f>F4/G4</f>
        <v>0.36862728430648933</v>
      </c>
      <c r="K4" s="14">
        <f>D4*G4</f>
        <v>163992880</v>
      </c>
      <c r="L4" s="14" t="s">
        <v>26</v>
      </c>
      <c r="M4" s="24">
        <f>G4-F4</f>
        <v>31770.675053697458</v>
      </c>
    </row>
    <row r="5" spans="1:13" s="14" customFormat="1" ht="20.100000000000001" customHeight="1">
      <c r="B5" s="253" t="s">
        <v>27</v>
      </c>
      <c r="C5" s="254"/>
      <c r="D5" s="64">
        <v>3505</v>
      </c>
      <c r="E5" s="68">
        <v>105026.17</v>
      </c>
      <c r="F5" s="68">
        <f t="shared" ref="F5:F13" si="0">E5*1000/D5</f>
        <v>29964.670470756064</v>
      </c>
      <c r="G5" s="68">
        <v>105310</v>
      </c>
      <c r="H5" s="65">
        <f t="shared" ref="H5:H10" si="1">F5/G5</f>
        <v>0.28453775017335547</v>
      </c>
      <c r="K5" s="14">
        <f t="shared" ref="K5:K10" si="2">D5*G5</f>
        <v>369111550</v>
      </c>
      <c r="L5" s="14" t="s">
        <v>27</v>
      </c>
      <c r="M5" s="24">
        <f t="shared" ref="M5:M10" si="3">G5-F5</f>
        <v>75345.329529243929</v>
      </c>
    </row>
    <row r="6" spans="1:13" s="14" customFormat="1" ht="20.100000000000001" customHeight="1">
      <c r="B6" s="253" t="s">
        <v>28</v>
      </c>
      <c r="C6" s="254"/>
      <c r="D6" s="64">
        <v>6357</v>
      </c>
      <c r="E6" s="68">
        <v>594737.29999999993</v>
      </c>
      <c r="F6" s="68">
        <f t="shared" si="0"/>
        <v>93556.284410885622</v>
      </c>
      <c r="G6" s="68">
        <v>167650</v>
      </c>
      <c r="H6" s="65">
        <f t="shared" si="1"/>
        <v>0.55804523955195717</v>
      </c>
      <c r="K6" s="14">
        <f t="shared" si="2"/>
        <v>1065751050</v>
      </c>
      <c r="L6" s="14" t="s">
        <v>28</v>
      </c>
      <c r="M6" s="24">
        <f t="shared" si="3"/>
        <v>74093.715589114378</v>
      </c>
    </row>
    <row r="7" spans="1:13" s="14" customFormat="1" ht="20.100000000000001" customHeight="1">
      <c r="B7" s="253" t="s">
        <v>29</v>
      </c>
      <c r="C7" s="254"/>
      <c r="D7" s="64">
        <v>3834</v>
      </c>
      <c r="E7" s="68">
        <v>448975.26</v>
      </c>
      <c r="F7" s="68">
        <f t="shared" si="0"/>
        <v>117103.61502347418</v>
      </c>
      <c r="G7" s="68">
        <v>197050</v>
      </c>
      <c r="H7" s="65">
        <f t="shared" si="1"/>
        <v>0.59428376058601462</v>
      </c>
      <c r="K7" s="14">
        <f t="shared" si="2"/>
        <v>755489700</v>
      </c>
      <c r="L7" s="14" t="s">
        <v>29</v>
      </c>
      <c r="M7" s="24">
        <f t="shared" si="3"/>
        <v>79946.38497652582</v>
      </c>
    </row>
    <row r="8" spans="1:13" s="14" customFormat="1" ht="20.100000000000001" customHeight="1">
      <c r="B8" s="253" t="s">
        <v>30</v>
      </c>
      <c r="C8" s="254"/>
      <c r="D8" s="64">
        <v>2566</v>
      </c>
      <c r="E8" s="68">
        <v>402899.14999999991</v>
      </c>
      <c r="F8" s="68">
        <f t="shared" si="0"/>
        <v>157014.47778643799</v>
      </c>
      <c r="G8" s="68">
        <v>270480</v>
      </c>
      <c r="H8" s="65">
        <f t="shared" si="1"/>
        <v>0.58050309740623329</v>
      </c>
      <c r="K8" s="14">
        <f t="shared" si="2"/>
        <v>694051680</v>
      </c>
      <c r="L8" s="14" t="s">
        <v>30</v>
      </c>
      <c r="M8" s="24">
        <f t="shared" si="3"/>
        <v>113465.52221356201</v>
      </c>
    </row>
    <row r="9" spans="1:13" s="14" customFormat="1" ht="20.100000000000001" customHeight="1">
      <c r="B9" s="253" t="s">
        <v>31</v>
      </c>
      <c r="C9" s="254"/>
      <c r="D9" s="64">
        <v>2270</v>
      </c>
      <c r="E9" s="68">
        <v>429552.36000000016</v>
      </c>
      <c r="F9" s="68">
        <f t="shared" si="0"/>
        <v>189230.11453744501</v>
      </c>
      <c r="G9" s="68">
        <v>309380</v>
      </c>
      <c r="H9" s="65">
        <f t="shared" si="1"/>
        <v>0.61164301033500879</v>
      </c>
      <c r="K9" s="14">
        <f t="shared" si="2"/>
        <v>702292600</v>
      </c>
      <c r="L9" s="14" t="s">
        <v>31</v>
      </c>
      <c r="M9" s="24">
        <f t="shared" si="3"/>
        <v>120149.88546255499</v>
      </c>
    </row>
    <row r="10" spans="1:13" s="14" customFormat="1" ht="20.100000000000001" customHeight="1">
      <c r="B10" s="255" t="s">
        <v>32</v>
      </c>
      <c r="C10" s="256"/>
      <c r="D10" s="72">
        <v>992</v>
      </c>
      <c r="E10" s="73">
        <v>212375.13</v>
      </c>
      <c r="F10" s="73">
        <f t="shared" si="0"/>
        <v>214087.83266129033</v>
      </c>
      <c r="G10" s="73">
        <v>362170</v>
      </c>
      <c r="H10" s="75">
        <f t="shared" si="1"/>
        <v>0.59112525239884672</v>
      </c>
      <c r="K10" s="14">
        <f t="shared" si="2"/>
        <v>359272640</v>
      </c>
      <c r="L10" s="14" t="s">
        <v>32</v>
      </c>
      <c r="M10" s="24">
        <f t="shared" si="3"/>
        <v>148082.16733870967</v>
      </c>
    </row>
    <row r="11" spans="1:13" s="14" customFormat="1" ht="20.100000000000001" customHeight="1">
      <c r="B11" s="257" t="s">
        <v>64</v>
      </c>
      <c r="C11" s="258"/>
      <c r="D11" s="62">
        <f>SUM(D4:D5)</f>
        <v>6764</v>
      </c>
      <c r="E11" s="67">
        <f>SUM(E4:E5)</f>
        <v>165478.41999999998</v>
      </c>
      <c r="F11" s="67">
        <f t="shared" si="0"/>
        <v>24464.580130100527</v>
      </c>
      <c r="G11" s="82"/>
      <c r="H11" s="63">
        <f>SUM(E4:E5)*1000/SUM(K4:K5)</f>
        <v>0.31040526149820208</v>
      </c>
    </row>
    <row r="12" spans="1:13" s="14" customFormat="1" ht="20.100000000000001" customHeight="1">
      <c r="B12" s="255" t="s">
        <v>58</v>
      </c>
      <c r="C12" s="256"/>
      <c r="D12" s="66">
        <f>SUM(D6:D10)</f>
        <v>16019</v>
      </c>
      <c r="E12" s="78">
        <f>SUM(E6:E10)</f>
        <v>2088539.2000000002</v>
      </c>
      <c r="F12" s="69">
        <f t="shared" si="0"/>
        <v>130378.87508583558</v>
      </c>
      <c r="G12" s="83"/>
      <c r="H12" s="70">
        <f>SUM(E6:E10)*1000/SUM(K6:K10)</f>
        <v>0.58390335671365989</v>
      </c>
    </row>
    <row r="13" spans="1:13" s="14" customFormat="1" ht="20.100000000000001" customHeight="1">
      <c r="B13" s="259" t="s">
        <v>65</v>
      </c>
      <c r="C13" s="260"/>
      <c r="D13" s="71">
        <f>SUM(D11:D12)</f>
        <v>22783</v>
      </c>
      <c r="E13" s="79">
        <f>SUM(E11:E12)</f>
        <v>2254017.62</v>
      </c>
      <c r="F13" s="74">
        <f t="shared" si="0"/>
        <v>98934.188649431599</v>
      </c>
      <c r="G13" s="77"/>
      <c r="H13" s="76">
        <f>SUM(E4:E10)*1000/SUM(K4:K10)</f>
        <v>0.54842783586739152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10月状況（表紙）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'10月状況（表紙）'!Print_Area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K-M-Kitamura</cp:lastModifiedBy>
  <cp:lastPrinted>2022-01-05T06:30:00Z</cp:lastPrinted>
  <dcterms:created xsi:type="dcterms:W3CDTF">2003-07-11T02:30:35Z</dcterms:created>
  <dcterms:modified xsi:type="dcterms:W3CDTF">2023-12-07T00:17:30Z</dcterms:modified>
</cp:coreProperties>
</file>