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6244F329-FA18-485E-8B8C-962F6B62E6E7}" xr6:coauthVersionLast="36" xr6:coauthVersionMax="36" xr10:uidLastSave="{00000000-0000-0000-0000-000000000000}"/>
  <bookViews>
    <workbookView xWindow="-912" yWindow="5136" windowWidth="15480" windowHeight="6480" xr2:uid="{00000000-000D-0000-FFFF-FFFF00000000}"/>
  </bookViews>
  <sheets>
    <sheet name="10月状況（表紙）" sheetId="6" r:id="rId1"/>
    <sheet name="人口統計" sheetId="9" r:id="rId2"/>
    <sheet name="認定者数（2-1.2.3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'10月状況（表紙）'!$A$1:$L$46</definedName>
    <definedName name="_xlnm.Print_Area" localSheetId="3">'給付状況（3-1）'!$A$1:$K$47</definedName>
    <definedName name="_xlnm.Print_Area" localSheetId="4">'給付状況（3-2）'!$A$1:$H$86</definedName>
    <definedName name="_xlnm.Print_Area" localSheetId="5">'給付状況（3-3）'!$A$1:$I$39</definedName>
    <definedName name="_xlnm.Print_Area" localSheetId="1">人口統計!$A$1:$J$39</definedName>
    <definedName name="_xlnm.Print_Area" localSheetId="2">'認定者数（2-1.2.3）'!$A$1:$L$83</definedName>
  </definedNames>
  <calcPr calcId="191029" concurrentManualCount="2"/>
</workbook>
</file>

<file path=xl/calcChain.xml><?xml version="1.0" encoding="utf-8"?>
<calcChain xmlns="http://schemas.openxmlformats.org/spreadsheetml/2006/main">
  <c r="U6" i="10" l="1"/>
  <c r="T6" i="10"/>
  <c r="S6" i="10"/>
  <c r="R6" i="10"/>
  <c r="Q6" i="10"/>
  <c r="P6" i="10"/>
  <c r="O6" i="10"/>
  <c r="F41" i="12" l="1"/>
  <c r="H40" i="12"/>
  <c r="F40" i="12"/>
  <c r="H39" i="12"/>
  <c r="F39" i="12"/>
  <c r="H38" i="12"/>
  <c r="F38" i="12"/>
  <c r="H37" i="12"/>
  <c r="F37" i="12"/>
  <c r="H36" i="12"/>
  <c r="F36" i="12"/>
  <c r="H35" i="12"/>
  <c r="F35" i="12"/>
  <c r="H34" i="12"/>
  <c r="F34" i="12"/>
  <c r="H33" i="12"/>
  <c r="F33" i="12"/>
  <c r="H32" i="12"/>
  <c r="F32" i="12"/>
  <c r="H31" i="12"/>
  <c r="F31" i="12"/>
  <c r="H30" i="12"/>
  <c r="F30" i="12"/>
  <c r="H29" i="12"/>
  <c r="F29" i="12"/>
  <c r="K82" i="10" l="1"/>
  <c r="K81" i="10"/>
  <c r="K80" i="10"/>
  <c r="K79" i="10"/>
  <c r="K78" i="10"/>
  <c r="K77" i="10"/>
  <c r="K76" i="10"/>
  <c r="K75" i="10"/>
  <c r="K74" i="10"/>
  <c r="K73" i="10"/>
  <c r="K72" i="10"/>
  <c r="K71" i="10"/>
  <c r="K70" i="10"/>
  <c r="K69" i="10"/>
  <c r="K68" i="10"/>
  <c r="K67" i="10"/>
  <c r="K66" i="10"/>
  <c r="K65" i="10"/>
  <c r="K64" i="10"/>
  <c r="K63" i="10"/>
  <c r="K62" i="10"/>
  <c r="K61" i="10"/>
  <c r="K60" i="10"/>
  <c r="K59" i="10"/>
  <c r="K58" i="10"/>
  <c r="K57" i="10"/>
  <c r="K56" i="10"/>
  <c r="K55" i="10"/>
  <c r="K54" i="10"/>
  <c r="K53" i="10"/>
  <c r="K52" i="10"/>
  <c r="K51" i="10"/>
  <c r="K50" i="10"/>
  <c r="L50" i="10" s="1"/>
  <c r="L82" i="10" l="1"/>
  <c r="L81" i="10"/>
  <c r="L80" i="10"/>
  <c r="L79" i="10"/>
  <c r="L78" i="10"/>
  <c r="L77" i="10"/>
  <c r="L76" i="10"/>
  <c r="L75" i="10"/>
  <c r="L74" i="10"/>
  <c r="L73" i="10"/>
  <c r="L72" i="10"/>
  <c r="L71" i="10"/>
  <c r="L70" i="10"/>
  <c r="L69" i="10"/>
  <c r="L68" i="10"/>
  <c r="L67" i="10"/>
  <c r="L66" i="10"/>
  <c r="L65" i="10"/>
  <c r="L64" i="10"/>
  <c r="L63" i="10"/>
  <c r="L62" i="10"/>
  <c r="L61" i="10"/>
  <c r="L60" i="10"/>
  <c r="L59" i="10"/>
  <c r="L58" i="10"/>
  <c r="L57" i="10"/>
  <c r="L56" i="10"/>
  <c r="L55" i="10"/>
  <c r="L54" i="10"/>
  <c r="L53" i="10"/>
  <c r="L52" i="10"/>
  <c r="L51" i="10"/>
  <c r="F5" i="9" l="1"/>
  <c r="H12" i="12" l="1"/>
  <c r="F12" i="12"/>
  <c r="H43" i="12" l="1"/>
  <c r="F43" i="12"/>
  <c r="H26" i="12"/>
  <c r="F26" i="12"/>
  <c r="H14" i="12"/>
  <c r="F14" i="12"/>
  <c r="K6" i="10" l="1"/>
  <c r="G45" i="12" l="1"/>
  <c r="H45" i="12" s="1"/>
  <c r="K4" i="13" l="1"/>
  <c r="H44" i="12"/>
  <c r="H42" i="12"/>
  <c r="H41" i="12"/>
  <c r="F44" i="12"/>
  <c r="F42" i="12"/>
  <c r="H28" i="12"/>
  <c r="H27" i="12"/>
  <c r="H25" i="12"/>
  <c r="H24" i="12"/>
  <c r="H23" i="12"/>
  <c r="H22" i="12"/>
  <c r="H21" i="12"/>
  <c r="H20" i="12"/>
  <c r="H19" i="12"/>
  <c r="H18" i="12"/>
  <c r="H17" i="12"/>
  <c r="F28" i="12"/>
  <c r="F27" i="12"/>
  <c r="F25" i="12"/>
  <c r="F24" i="12"/>
  <c r="F23" i="12"/>
  <c r="F22" i="12"/>
  <c r="F21" i="12"/>
  <c r="F20" i="12"/>
  <c r="F19" i="12"/>
  <c r="F18" i="12"/>
  <c r="F17" i="12"/>
  <c r="H16" i="12"/>
  <c r="H15" i="12"/>
  <c r="H13" i="12"/>
  <c r="H11" i="12"/>
  <c r="H10" i="12"/>
  <c r="H9" i="12"/>
  <c r="H8" i="12"/>
  <c r="H7" i="12"/>
  <c r="H6" i="12"/>
  <c r="H5" i="12"/>
  <c r="F16" i="12"/>
  <c r="F15" i="12"/>
  <c r="F13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E45" i="12"/>
  <c r="F45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J32" i="10"/>
  <c r="I32" i="10"/>
  <c r="H32" i="10"/>
  <c r="G32" i="10"/>
  <c r="F32" i="10"/>
  <c r="E32" i="10"/>
  <c r="D32" i="10"/>
  <c r="K31" i="10"/>
  <c r="K30" i="10"/>
  <c r="K29" i="10"/>
  <c r="K28" i="10"/>
  <c r="K27" i="10"/>
  <c r="K26" i="10"/>
  <c r="K25" i="10"/>
  <c r="K24" i="10"/>
  <c r="M13" i="9"/>
  <c r="L13" i="9"/>
  <c r="M12" i="9"/>
  <c r="L12" i="9"/>
  <c r="M11" i="9"/>
  <c r="L11" i="9"/>
  <c r="M10" i="9"/>
  <c r="L10" i="9"/>
  <c r="M9" i="9"/>
  <c r="L9" i="9"/>
  <c r="M8" i="9"/>
  <c r="L8" i="9"/>
  <c r="M7" i="9"/>
  <c r="L7" i="9"/>
  <c r="M6" i="9"/>
  <c r="L6" i="9"/>
  <c r="K32" i="10" l="1"/>
  <c r="K8" i="10"/>
  <c r="K7" i="10"/>
  <c r="K5" i="10"/>
  <c r="J4" i="10"/>
  <c r="J9" i="10" s="1"/>
  <c r="I4" i="10"/>
  <c r="I9" i="10" s="1"/>
  <c r="H4" i="10"/>
  <c r="H9" i="10" s="1"/>
  <c r="G4" i="10"/>
  <c r="G9" i="10" s="1"/>
  <c r="F4" i="10"/>
  <c r="F9" i="10" s="1"/>
  <c r="E4" i="10"/>
  <c r="E9" i="10" s="1"/>
  <c r="D4" i="10"/>
  <c r="D9" i="10" s="1"/>
  <c r="U7" i="10" l="1"/>
  <c r="Q7" i="10"/>
  <c r="R7" i="10"/>
  <c r="O7" i="10"/>
  <c r="T7" i="10"/>
  <c r="P7" i="10"/>
  <c r="S7" i="10"/>
  <c r="K4" i="10"/>
  <c r="K9" i="10" l="1"/>
  <c r="H5" i="9"/>
  <c r="G5" i="9"/>
  <c r="E5" i="9"/>
  <c r="C5" i="9"/>
  <c r="D13" i="9"/>
  <c r="I13" i="9" s="1"/>
  <c r="D12" i="9"/>
  <c r="D11" i="9"/>
  <c r="D10" i="9"/>
  <c r="D9" i="9"/>
  <c r="D8" i="9"/>
  <c r="D7" i="9"/>
  <c r="D6" i="9"/>
  <c r="I7" i="9" l="1"/>
  <c r="L25" i="10"/>
  <c r="K7" i="9"/>
  <c r="I11" i="9"/>
  <c r="L29" i="10"/>
  <c r="K11" i="9"/>
  <c r="I8" i="9"/>
  <c r="L26" i="10"/>
  <c r="K8" i="9"/>
  <c r="I12" i="9"/>
  <c r="L30" i="10"/>
  <c r="K12" i="9"/>
  <c r="I9" i="9"/>
  <c r="L27" i="10"/>
  <c r="K9" i="9"/>
  <c r="L31" i="10"/>
  <c r="K13" i="9"/>
  <c r="I6" i="9"/>
  <c r="L24" i="10"/>
  <c r="K6" i="9"/>
  <c r="I10" i="9"/>
  <c r="L28" i="10"/>
  <c r="K10" i="9"/>
  <c r="M5" i="9"/>
  <c r="L5" i="9"/>
  <c r="D5" i="9"/>
  <c r="L6" i="10" s="1"/>
  <c r="I5" i="9" l="1"/>
  <c r="L32" i="10"/>
  <c r="L7" i="10"/>
  <c r="L5" i="10"/>
  <c r="L4" i="10"/>
  <c r="K5" i="9"/>
</calcChain>
</file>

<file path=xl/sharedStrings.xml><?xml version="1.0" encoding="utf-8"?>
<sst xmlns="http://schemas.openxmlformats.org/spreadsheetml/2006/main" count="263" uniqueCount="190">
  <si>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</si>
  <si>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</si>
  <si>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</si>
  <si>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</si>
  <si>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</si>
  <si>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</si>
  <si>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</si>
  <si>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</si>
  <si>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</si>
  <si>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</si>
  <si>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</si>
  <si>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</si>
  <si>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</si>
  <si>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</si>
  <si>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</si>
  <si>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</si>
  <si>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</si>
  <si>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</si>
  <si>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</si>
  <si>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</si>
  <si>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</si>
  <si>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</si>
  <si>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</si>
  <si>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</si>
  <si>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</si>
  <si>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</si>
  <si>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</si>
  <si>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</si>
  <si>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</si>
  <si>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</si>
  <si>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</si>
  <si>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</si>
  <si>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</si>
  <si>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</si>
  <si>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</si>
  <si>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</si>
  <si>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</si>
  <si>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</si>
  <si>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</si>
  <si>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</si>
  <si>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</si>
  <si>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</si>
  <si>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</si>
  <si>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</si>
  <si>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</si>
  <si>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</si>
  <si>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</si>
  <si>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</si>
  <si>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</si>
  <si>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広域連合</t>
    <rPh sb="1" eb="3">
      <t>コウイキ</t>
    </rPh>
    <rPh sb="3" eb="5">
      <t>レンゴウ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</si>
  <si>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</si>
  <si>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</si>
  <si>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</si>
  <si>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</si>
  <si>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</si>
  <si>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</si>
  <si>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</si>
  <si>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</si>
  <si>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</si>
  <si>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</si>
  <si>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</si>
  <si>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</si>
  <si>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</si>
  <si>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</si>
  <si>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</si>
  <si>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</si>
  <si>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</si>
  <si>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</si>
  <si>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</si>
  <si>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</si>
  <si>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</si>
  <si>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</si>
  <si>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</si>
  <si>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</si>
  <si>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</si>
  <si>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</si>
  <si>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</si>
  <si>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</si>
  <si>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</si>
  <si>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</si>
  <si>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</si>
  <si>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</si>
  <si>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</si>
  <si>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</si>
  <si>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</si>
  <si>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</si>
  <si>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</si>
  <si>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</si>
  <si>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</si>
  <si>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</si>
  <si>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</si>
  <si>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</si>
  <si>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</si>
  <si>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</si>
  <si>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</si>
  <si>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</si>
  <si>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</si>
  <si>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</si>
  <si>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</si>
  <si>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</si>
  <si>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</si>
  <si>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</si>
  <si>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</si>
  <si>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</si>
  <si>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</si>
  <si>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</si>
  <si>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</si>
  <si>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</si>
  <si>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</si>
  <si>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</si>
  <si>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</si>
  <si>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</si>
  <si>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</si>
  <si>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</si>
  <si>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</si>
  <si>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</si>
  <si>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</si>
  <si>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</si>
  <si>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</si>
  <si>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</si>
  <si>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</si>
  <si>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</si>
  <si>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</si>
  <si>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</si>
  <si>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</si>
  <si>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</si>
  <si>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</si>
  <si>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</si>
  <si>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</si>
  <si>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</si>
  <si>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</si>
  <si>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</si>
  <si>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</si>
  <si>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</si>
  <si>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</si>
  <si>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</si>
  <si>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</si>
  <si>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</si>
  <si>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</si>
  <si>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</si>
  <si>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</si>
  <si>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</si>
  <si>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</si>
  <si>
    <t>85歳以上</t>
    <rPh sb="2" eb="3">
      <t>サイ</t>
    </rPh>
    <rPh sb="3" eb="5">
      <t>イジョウ</t>
    </rPh>
    <phoneticPr fontId="2"/>
  </si>
  <si>
    <t>75歳～84歳</t>
    <rPh sb="2" eb="3">
      <t>サイ</t>
    </rPh>
    <rPh sb="6" eb="7">
      <t>サイ</t>
    </rPh>
    <phoneticPr fontId="2"/>
  </si>
  <si>
    <t>介護予防短期入所療養介護（老健）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4">
      <t>ロウ</t>
    </rPh>
    <rPh sb="14" eb="15">
      <t>ケン</t>
    </rPh>
    <phoneticPr fontId="2"/>
  </si>
  <si>
    <t>介護予防短期入所療養介護（病院等）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ビョウイン</t>
    </rPh>
    <rPh sb="15" eb="16">
      <t>トウ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</si>
  <si>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</si>
  <si>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</si>
  <si>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</si>
  <si>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短期入所療養介護（老健）</t>
    <rPh sb="0" eb="2">
      <t>タンキ</t>
    </rPh>
    <rPh sb="2" eb="4">
      <t>ニュウショ</t>
    </rPh>
    <rPh sb="4" eb="6">
      <t>リョウヨウ</t>
    </rPh>
    <rPh sb="6" eb="8">
      <t>カイゴ</t>
    </rPh>
    <rPh sb="9" eb="10">
      <t>ロウ</t>
    </rPh>
    <rPh sb="10" eb="11">
      <t>ケン</t>
    </rPh>
    <phoneticPr fontId="2"/>
  </si>
  <si>
    <t>短期入所療養介護（病院等）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ビョウイン</t>
    </rPh>
    <rPh sb="11" eb="12">
      <t>トウ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</si>
  <si>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</si>
  <si>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２-３．要介護・要支援認定者数（市町村別）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9">
      <t>シチョウソン</t>
    </rPh>
    <rPh sb="19" eb="20">
      <t>ベツ</t>
    </rPh>
    <phoneticPr fontId="2"/>
  </si>
  <si>
    <t>宇美町</t>
    <rPh sb="0" eb="3">
      <t>ウミマチ</t>
    </rPh>
    <phoneticPr fontId="2"/>
  </si>
  <si>
    <t>篠栗町</t>
    <rPh sb="0" eb="3">
      <t>ササグリマチ</t>
    </rPh>
    <phoneticPr fontId="2"/>
  </si>
  <si>
    <t>志免町</t>
    <rPh sb="0" eb="3">
      <t>シメマチ</t>
    </rPh>
    <phoneticPr fontId="2"/>
  </si>
  <si>
    <t>須恵町</t>
    <rPh sb="0" eb="3">
      <t>スエマチ</t>
    </rPh>
    <phoneticPr fontId="2"/>
  </si>
  <si>
    <t>新宮町</t>
    <rPh sb="0" eb="3">
      <t>シングウマチ</t>
    </rPh>
    <phoneticPr fontId="2"/>
  </si>
  <si>
    <t>久山町</t>
    <rPh sb="0" eb="3">
      <t>ヒサヤママチ</t>
    </rPh>
    <phoneticPr fontId="2"/>
  </si>
  <si>
    <t>芦屋町</t>
    <rPh sb="0" eb="3">
      <t>アシヤマチ</t>
    </rPh>
    <phoneticPr fontId="2"/>
  </si>
  <si>
    <t>水巻町</t>
    <rPh sb="0" eb="3">
      <t>ミズマキマチ</t>
    </rPh>
    <phoneticPr fontId="2"/>
  </si>
  <si>
    <t>岡垣町</t>
    <rPh sb="0" eb="3">
      <t>オカガキマチ</t>
    </rPh>
    <phoneticPr fontId="2"/>
  </si>
  <si>
    <t>遠賀町</t>
    <rPh sb="0" eb="2">
      <t>オンガ</t>
    </rPh>
    <rPh sb="2" eb="3">
      <t>マチ</t>
    </rPh>
    <phoneticPr fontId="2"/>
  </si>
  <si>
    <t>宮若市</t>
    <rPh sb="0" eb="3">
      <t>ミヤワカシ</t>
    </rPh>
    <phoneticPr fontId="2"/>
  </si>
  <si>
    <t>小竹町</t>
    <rPh sb="0" eb="3">
      <t>コタケマチ</t>
    </rPh>
    <phoneticPr fontId="2"/>
  </si>
  <si>
    <t>鞍手町</t>
    <rPh sb="0" eb="3">
      <t>クラテマチ</t>
    </rPh>
    <phoneticPr fontId="2"/>
  </si>
  <si>
    <t>筑前町</t>
    <rPh sb="0" eb="3">
      <t>チクゼンマチ</t>
    </rPh>
    <phoneticPr fontId="2"/>
  </si>
  <si>
    <t>東峰村</t>
    <rPh sb="0" eb="3">
      <t>トウホウムラ</t>
    </rPh>
    <phoneticPr fontId="2"/>
  </si>
  <si>
    <t>うきは市</t>
    <rPh sb="3" eb="4">
      <t>シ</t>
    </rPh>
    <phoneticPr fontId="2"/>
  </si>
  <si>
    <t>大刀洗町</t>
    <rPh sb="0" eb="4">
      <t>タチアライマチ</t>
    </rPh>
    <phoneticPr fontId="2"/>
  </si>
  <si>
    <t>柳川市</t>
    <rPh sb="0" eb="3">
      <t>ヤナガワシ</t>
    </rPh>
    <phoneticPr fontId="2"/>
  </si>
  <si>
    <t>大木町</t>
    <rPh sb="0" eb="2">
      <t>オオキ</t>
    </rPh>
    <rPh sb="2" eb="3">
      <t>マチ</t>
    </rPh>
    <phoneticPr fontId="2"/>
  </si>
  <si>
    <t>広川町</t>
    <rPh sb="0" eb="2">
      <t>ヒロカワ</t>
    </rPh>
    <rPh sb="2" eb="3">
      <t>マチ</t>
    </rPh>
    <phoneticPr fontId="2"/>
  </si>
  <si>
    <t>田川市</t>
    <rPh sb="0" eb="2">
      <t>タガワ</t>
    </rPh>
    <rPh sb="2" eb="3">
      <t>シ</t>
    </rPh>
    <phoneticPr fontId="2"/>
  </si>
  <si>
    <t>桂川町</t>
    <rPh sb="0" eb="3">
      <t>ケイセンマチ</t>
    </rPh>
    <phoneticPr fontId="2"/>
  </si>
  <si>
    <t>香春町</t>
    <rPh sb="0" eb="3">
      <t>カワラマチ</t>
    </rPh>
    <phoneticPr fontId="2"/>
  </si>
  <si>
    <t>添田町</t>
    <rPh sb="0" eb="3">
      <t>ソエダマチ</t>
    </rPh>
    <phoneticPr fontId="2"/>
  </si>
  <si>
    <t>糸田町</t>
    <rPh sb="0" eb="3">
      <t>イトダマチ</t>
    </rPh>
    <phoneticPr fontId="2"/>
  </si>
  <si>
    <t>川崎町</t>
    <rPh sb="0" eb="3">
      <t>カワサキマチ</t>
    </rPh>
    <phoneticPr fontId="2"/>
  </si>
  <si>
    <t>大任町</t>
    <rPh sb="0" eb="3">
      <t>オオトウマチ</t>
    </rPh>
    <phoneticPr fontId="2"/>
  </si>
  <si>
    <t>福智町</t>
    <rPh sb="0" eb="3">
      <t>フクチマチ</t>
    </rPh>
    <phoneticPr fontId="2"/>
  </si>
  <si>
    <t>赤村</t>
    <rPh sb="0" eb="2">
      <t>アカムラ</t>
    </rPh>
    <phoneticPr fontId="2"/>
  </si>
  <si>
    <t>豊前市</t>
    <rPh sb="0" eb="3">
      <t>ブゼンシ</t>
    </rPh>
    <phoneticPr fontId="2"/>
  </si>
  <si>
    <t>吉富町</t>
    <rPh sb="0" eb="3">
      <t>ヨシトミマチ</t>
    </rPh>
    <phoneticPr fontId="2"/>
  </si>
  <si>
    <t>上毛町</t>
    <rPh sb="0" eb="2">
      <t>コウゲ</t>
    </rPh>
    <rPh sb="2" eb="3">
      <t>マチ</t>
    </rPh>
    <phoneticPr fontId="2"/>
  </si>
  <si>
    <t>築上町</t>
    <rPh sb="0" eb="3">
      <t>チクジョウマチ</t>
    </rPh>
    <phoneticPr fontId="2"/>
  </si>
  <si>
    <t>65歳以上人口</t>
    <rPh sb="2" eb="5">
      <t>サイイジョウ</t>
    </rPh>
    <rPh sb="5" eb="7">
      <t>ジンコウ</t>
    </rPh>
    <phoneticPr fontId="2"/>
  </si>
  <si>
    <t>後期計</t>
    <rPh sb="0" eb="2">
      <t>コウキ</t>
    </rPh>
    <rPh sb="2" eb="3">
      <t>ケイ</t>
    </rPh>
    <phoneticPr fontId="2"/>
  </si>
  <si>
    <t>注）端数処理の関係で、内訳の合計が合わない場合があります。</t>
    <rPh sb="0" eb="1">
      <t>チュウ</t>
    </rPh>
    <rPh sb="2" eb="4">
      <t>ハスウ</t>
    </rPh>
    <rPh sb="4" eb="6">
      <t>ショリ</t>
    </rPh>
    <rPh sb="7" eb="9">
      <t>カンケイ</t>
    </rPh>
    <rPh sb="11" eb="13">
      <t>ウチワケ</t>
    </rPh>
    <rPh sb="14" eb="16">
      <t>ゴウケイ</t>
    </rPh>
    <rPh sb="17" eb="18">
      <t>ア</t>
    </rPh>
    <rPh sb="21" eb="23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</si>
</sst>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#,##0_);[Red]\(#,##0\)"/>
    <numFmt numFmtId="178" formatCode="#,##0_ "/>
    <numFmt numFmtId="179" formatCode="0_ 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  <font>
      <b/>
      <sz val="12"/>
      <name val="HGSｺﾞｼｯｸE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2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261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15" fillId="0" borderId="44" xfId="0" applyNumberFormat="1" applyFont="1" applyBorder="1" applyAlignment="1">
      <alignment vertical="center"/>
    </xf>
    <xf numFmtId="176" fontId="15" fillId="0" borderId="45" xfId="0" applyNumberFormat="1" applyFont="1" applyBorder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6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50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38" fontId="15" fillId="0" borderId="51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57" xfId="1" applyFont="1" applyBorder="1" applyAlignment="1">
      <alignment vertical="center"/>
    </xf>
    <xf numFmtId="38" fontId="15" fillId="0" borderId="58" xfId="1" applyFont="1" applyBorder="1" applyAlignment="1">
      <alignment vertical="center"/>
    </xf>
    <xf numFmtId="38" fontId="15" fillId="0" borderId="63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4" xfId="1" applyFont="1" applyBorder="1" applyAlignment="1">
      <alignment vertical="center"/>
    </xf>
    <xf numFmtId="38" fontId="15" fillId="0" borderId="51" xfId="1" applyFont="1" applyBorder="1" applyAlignment="1">
      <alignment vertical="center" shrinkToFit="1"/>
    </xf>
    <xf numFmtId="38" fontId="15" fillId="0" borderId="63" xfId="1" applyFont="1" applyBorder="1" applyAlignment="1">
      <alignment vertical="center" shrinkToFit="1"/>
    </xf>
    <xf numFmtId="0" fontId="15" fillId="0" borderId="66" xfId="0" applyFont="1" applyBorder="1" applyAlignment="1">
      <alignment vertical="center"/>
    </xf>
    <xf numFmtId="0" fontId="15" fillId="0" borderId="67" xfId="0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38" fontId="15" fillId="0" borderId="68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70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71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9" xfId="0" applyFill="1" applyBorder="1" applyAlignment="1">
      <alignment horizontal="left" vertical="center"/>
    </xf>
    <xf numFmtId="38" fontId="13" fillId="2" borderId="70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9" xfId="0" applyFill="1" applyBorder="1" applyAlignment="1">
      <alignment horizontal="center" vertical="center"/>
    </xf>
    <xf numFmtId="0" fontId="0" fillId="2" borderId="85" xfId="0" applyFill="1" applyBorder="1" applyAlignment="1">
      <alignment horizontal="center" vertical="center"/>
    </xf>
    <xf numFmtId="0" fontId="0" fillId="2" borderId="85" xfId="0" applyFill="1" applyBorder="1" applyAlignment="1">
      <alignment horizontal="left" vertical="center"/>
    </xf>
    <xf numFmtId="0" fontId="0" fillId="2" borderId="84" xfId="0" applyFill="1" applyBorder="1" applyAlignment="1">
      <alignment horizontal="left" vertical="center"/>
    </xf>
    <xf numFmtId="0" fontId="14" fillId="2" borderId="52" xfId="0" applyFont="1" applyFill="1" applyBorder="1" applyAlignment="1">
      <alignment horizontal="center" vertical="center"/>
    </xf>
    <xf numFmtId="0" fontId="14" fillId="2" borderId="62" xfId="0" applyFont="1" applyFill="1" applyBorder="1" applyAlignment="1">
      <alignment horizontal="center" vertical="center" wrapText="1"/>
    </xf>
    <xf numFmtId="0" fontId="14" fillId="2" borderId="62" xfId="0" applyFont="1" applyFill="1" applyBorder="1" applyAlignment="1">
      <alignment horizontal="center" vertical="center"/>
    </xf>
    <xf numFmtId="0" fontId="14" fillId="2" borderId="5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5" xfId="1" applyFont="1" applyBorder="1" applyAlignment="1">
      <alignment vertical="center"/>
    </xf>
    <xf numFmtId="179" fontId="0" fillId="0" borderId="25" xfId="0" applyNumberFormat="1" applyBorder="1" applyAlignment="1">
      <alignment horizontal="center" vertical="center" wrapText="1"/>
    </xf>
    <xf numFmtId="179" fontId="0" fillId="0" borderId="54" xfId="0" applyNumberFormat="1" applyBorder="1" applyAlignment="1">
      <alignment horizontal="center" vertical="center" wrapText="1"/>
    </xf>
    <xf numFmtId="179" fontId="0" fillId="0" borderId="52" xfId="0" applyNumberFormat="1" applyBorder="1" applyAlignment="1">
      <alignment horizontal="center" vertical="center" wrapText="1"/>
    </xf>
    <xf numFmtId="179" fontId="0" fillId="0" borderId="21" xfId="0" applyNumberFormat="1" applyBorder="1" applyAlignment="1">
      <alignment horizontal="center" vertical="center" wrapText="1"/>
    </xf>
    <xf numFmtId="38" fontId="17" fillId="0" borderId="34" xfId="1" applyFont="1" applyBorder="1" applyAlignment="1">
      <alignment vertical="center"/>
    </xf>
    <xf numFmtId="38" fontId="17" fillId="0" borderId="29" xfId="1" applyFont="1" applyBorder="1" applyAlignment="1">
      <alignment vertical="center"/>
    </xf>
    <xf numFmtId="38" fontId="17" fillId="0" borderId="88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5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17" fillId="0" borderId="25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52" xfId="1" applyFont="1" applyBorder="1" applyAlignment="1">
      <alignment vertical="center"/>
    </xf>
    <xf numFmtId="38" fontId="17" fillId="0" borderId="21" xfId="1" applyFont="1" applyBorder="1" applyAlignment="1">
      <alignment vertical="center"/>
    </xf>
    <xf numFmtId="0" fontId="0" fillId="0" borderId="30" xfId="0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80" xfId="1" applyFont="1" applyBorder="1" applyAlignment="1">
      <alignment vertical="center"/>
    </xf>
    <xf numFmtId="176" fontId="13" fillId="0" borderId="79" xfId="1" applyNumberFormat="1" applyFont="1" applyBorder="1" applyAlignment="1">
      <alignment vertical="center"/>
    </xf>
    <xf numFmtId="178" fontId="13" fillId="0" borderId="80" xfId="1" applyNumberFormat="1" applyFont="1" applyBorder="1" applyAlignment="1">
      <alignment vertical="center"/>
    </xf>
    <xf numFmtId="176" fontId="13" fillId="0" borderId="7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60" xfId="1" applyNumberFormat="1" applyFont="1" applyBorder="1" applyAlignment="1">
      <alignment vertical="center"/>
    </xf>
    <xf numFmtId="38" fontId="13" fillId="0" borderId="50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50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9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5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0" fontId="1" fillId="2" borderId="55" xfId="0" applyFont="1" applyFill="1" applyBorder="1" applyAlignment="1">
      <alignment horizontal="center" vertical="center" textRotation="255"/>
    </xf>
    <xf numFmtId="38" fontId="13" fillId="0" borderId="57" xfId="1" applyFont="1" applyBorder="1" applyAlignment="1">
      <alignment vertical="center"/>
    </xf>
    <xf numFmtId="176" fontId="13" fillId="0" borderId="38" xfId="1" applyNumberFormat="1" applyFont="1" applyBorder="1" applyAlignment="1">
      <alignment vertical="center"/>
    </xf>
    <xf numFmtId="176" fontId="13" fillId="0" borderId="1" xfId="1" applyNumberFormat="1" applyFont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38" fontId="15" fillId="0" borderId="25" xfId="1" applyFont="1" applyFill="1" applyBorder="1" applyAlignment="1">
      <alignment vertical="center"/>
    </xf>
    <xf numFmtId="38" fontId="15" fillId="0" borderId="17" xfId="1" applyFont="1" applyFill="1" applyBorder="1" applyAlignment="1">
      <alignment vertical="center"/>
    </xf>
    <xf numFmtId="38" fontId="15" fillId="0" borderId="40" xfId="1" applyFont="1" applyFill="1" applyBorder="1" applyAlignment="1">
      <alignment vertical="center"/>
    </xf>
    <xf numFmtId="38" fontId="15" fillId="0" borderId="91" xfId="1" applyFont="1" applyBorder="1" applyAlignment="1">
      <alignment vertical="center"/>
    </xf>
    <xf numFmtId="0" fontId="15" fillId="0" borderId="25" xfId="0" applyFont="1" applyFill="1" applyBorder="1" applyAlignment="1">
      <alignment vertical="center"/>
    </xf>
    <xf numFmtId="0" fontId="15" fillId="0" borderId="17" xfId="0" applyFont="1" applyFill="1" applyBorder="1" applyAlignment="1">
      <alignment vertical="center"/>
    </xf>
    <xf numFmtId="0" fontId="15" fillId="0" borderId="40" xfId="0" applyFont="1" applyFill="1" applyBorder="1" applyAlignment="1">
      <alignment vertical="center"/>
    </xf>
    <xf numFmtId="176" fontId="15" fillId="0" borderId="21" xfId="2" applyNumberFormat="1" applyFont="1" applyFill="1" applyBorder="1" applyAlignment="1">
      <alignment vertical="center"/>
    </xf>
    <xf numFmtId="176" fontId="15" fillId="0" borderId="21" xfId="2" applyNumberFormat="1" applyFont="1" applyBorder="1" applyAlignment="1">
      <alignment vertical="center"/>
    </xf>
    <xf numFmtId="176" fontId="15" fillId="0" borderId="31" xfId="2" applyNumberFormat="1" applyFont="1" applyBorder="1" applyAlignment="1">
      <alignment vertical="center"/>
    </xf>
    <xf numFmtId="176" fontId="15" fillId="0" borderId="90" xfId="2" applyNumberFormat="1" applyFont="1" applyBorder="1" applyAlignment="1">
      <alignment vertical="center"/>
    </xf>
    <xf numFmtId="49" fontId="18" fillId="0" borderId="0" xfId="1" applyNumberFormat="1" applyFont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/>
    </xf>
    <xf numFmtId="0" fontId="12" fillId="2" borderId="20" xfId="0" applyFont="1" applyFill="1" applyBorder="1" applyAlignment="1">
      <alignment horizontal="left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left" vertical="center" shrinkToFit="1"/>
    </xf>
    <xf numFmtId="0" fontId="12" fillId="2" borderId="26" xfId="0" applyFont="1" applyFill="1" applyBorder="1" applyAlignment="1">
      <alignment horizontal="left" vertical="center" shrinkToFit="1"/>
    </xf>
    <xf numFmtId="0" fontId="12" fillId="2" borderId="29" xfId="0" applyFont="1" applyFill="1" applyBorder="1" applyAlignment="1">
      <alignment horizontal="left" vertical="center" shrinkToFit="1"/>
    </xf>
    <xf numFmtId="0" fontId="12" fillId="2" borderId="32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9" xfId="0" applyFont="1" applyFill="1" applyBorder="1" applyAlignment="1">
      <alignment horizontal="left" vertical="center" shrinkToFit="1"/>
    </xf>
    <xf numFmtId="0" fontId="0" fillId="2" borderId="60" xfId="0" applyFont="1" applyFill="1" applyBorder="1" applyAlignment="1">
      <alignment horizontal="left" vertical="center" shrinkToFit="1"/>
    </xf>
    <xf numFmtId="0" fontId="0" fillId="2" borderId="12" xfId="0" applyFont="1" applyFill="1" applyBorder="1" applyAlignment="1">
      <alignment horizontal="left" vertical="center" shrinkToFit="1"/>
    </xf>
    <xf numFmtId="0" fontId="0" fillId="2" borderId="38" xfId="0" applyFont="1" applyFill="1" applyBorder="1" applyAlignment="1">
      <alignment horizontal="left" vertical="center" shrinkToFit="1"/>
    </xf>
    <xf numFmtId="0" fontId="0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1" fillId="2" borderId="57" xfId="0" applyFont="1" applyFill="1" applyBorder="1" applyAlignment="1">
      <alignment horizontal="center" vertical="center" textRotation="255" shrinkToFit="1"/>
    </xf>
    <xf numFmtId="0" fontId="1" fillId="2" borderId="50" xfId="0" applyFont="1" applyFill="1" applyBorder="1" applyAlignment="1">
      <alignment horizontal="center" vertical="center" textRotation="255" shrinkToFit="1"/>
    </xf>
    <xf numFmtId="0" fontId="0" fillId="2" borderId="15" xfId="0" applyFont="1" applyFill="1" applyBorder="1" applyAlignment="1">
      <alignment horizontal="left" vertical="center" shrinkToFit="1"/>
    </xf>
    <xf numFmtId="0" fontId="0" fillId="2" borderId="59" xfId="0" applyFont="1" applyFill="1" applyBorder="1" applyAlignment="1">
      <alignment horizontal="left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52" xfId="0" applyFont="1" applyFill="1" applyBorder="1" applyAlignment="1">
      <alignment horizontal="center" vertical="center" textRotation="255"/>
    </xf>
    <xf numFmtId="0" fontId="1" fillId="2" borderId="55" xfId="0" applyFont="1" applyFill="1" applyBorder="1" applyAlignment="1">
      <alignment horizontal="center" vertical="center" textRotation="255"/>
    </xf>
    <xf numFmtId="0" fontId="0" fillId="2" borderId="2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0" fillId="2" borderId="54" xfId="0" applyFill="1" applyBorder="1" applyAlignment="1">
      <alignment horizontal="center" vertical="center" shrinkToFit="1"/>
    </xf>
    <xf numFmtId="0" fontId="0" fillId="2" borderId="76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77" xfId="0" applyFont="1" applyFill="1" applyBorder="1" applyAlignment="1">
      <alignment horizontal="left" vertical="center" shrinkToFit="1"/>
    </xf>
    <xf numFmtId="0" fontId="1" fillId="2" borderId="78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60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55" xfId="0" applyFill="1" applyBorder="1" applyAlignment="1">
      <alignment horizontal="center" vertical="center" shrinkToFit="1"/>
    </xf>
    <xf numFmtId="0" fontId="14" fillId="2" borderId="1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/>
    </xf>
    <xf numFmtId="0" fontId="14" fillId="2" borderId="59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22551</c:v>
                </c:pt>
                <c:pt idx="1">
                  <c:v>13808</c:v>
                </c:pt>
                <c:pt idx="2">
                  <c:v>8666</c:v>
                </c:pt>
                <c:pt idx="3">
                  <c:v>4935</c:v>
                </c:pt>
                <c:pt idx="4">
                  <c:v>6691</c:v>
                </c:pt>
                <c:pt idx="5">
                  <c:v>14459</c:v>
                </c:pt>
                <c:pt idx="6">
                  <c:v>22562</c:v>
                </c:pt>
                <c:pt idx="7">
                  <c:v>8915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DC-4706-973D-0DB9F5B8B53A}"/>
            </c:ext>
          </c:extLst>
        </c:ser>
        <c:ser>
          <c:idx val="3"/>
          <c:order val="1"/>
          <c:tx>
            <c:strRef>
              <c:f>人口統計!$F$4</c:f>
              <c:strCache>
                <c:ptCount val="1"/>
                <c:pt idx="0">
                  <c:v>75歳～84歳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16751</c:v>
                </c:pt>
                <c:pt idx="1">
                  <c:v>11353</c:v>
                </c:pt>
                <c:pt idx="2">
                  <c:v>6320</c:v>
                </c:pt>
                <c:pt idx="3">
                  <c:v>3397</c:v>
                </c:pt>
                <c:pt idx="4">
                  <c:v>4908</c:v>
                </c:pt>
                <c:pt idx="5">
                  <c:v>11166</c:v>
                </c:pt>
                <c:pt idx="6">
                  <c:v>16889</c:v>
                </c:pt>
                <c:pt idx="7">
                  <c:v>7406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DC-4706-973D-0DB9F5B8B53A}"/>
            </c:ext>
          </c:extLst>
        </c:ser>
        <c:ser>
          <c:idx val="4"/>
          <c:order val="2"/>
          <c:tx>
            <c:strRef>
              <c:f>人口統計!$G$4</c:f>
              <c:strCache>
                <c:ptCount val="1"/>
                <c:pt idx="0">
                  <c:v>85歳以上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7074</c:v>
                </c:pt>
                <c:pt idx="1">
                  <c:v>5534</c:v>
                </c:pt>
                <c:pt idx="2">
                  <c:v>3493</c:v>
                </c:pt>
                <c:pt idx="3">
                  <c:v>1751</c:v>
                </c:pt>
                <c:pt idx="4">
                  <c:v>2831</c:v>
                </c:pt>
                <c:pt idx="5">
                  <c:v>5925</c:v>
                </c:pt>
                <c:pt idx="6">
                  <c:v>9153</c:v>
                </c:pt>
                <c:pt idx="7">
                  <c:v>3952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DC-4706-973D-0DB9F5B8B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2511840"/>
        <c:axId val="399132352"/>
      </c:barChart>
      <c:barChart>
        <c:barDir val="col"/>
        <c:grouping val="stacked"/>
        <c:varyColors val="0"/>
        <c:ser>
          <c:idx val="0"/>
          <c:order val="4"/>
          <c:tx>
            <c:strRef>
              <c:f>人口統計!$K$4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人口統計!$K$6:$K$13</c:f>
            </c:numRef>
          </c:val>
          <c:extLst>
            <c:ext xmlns:c16="http://schemas.microsoft.com/office/drawing/2014/chart" uri="{C3380CC4-5D6E-409C-BE32-E72D297353CC}">
              <c16:uniqueId val="{00000003-A0DC-4706-973D-0DB9F5B8B53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22511840"/>
        <c:axId val="399132352"/>
      </c:barChart>
      <c:lineChart>
        <c:grouping val="standard"/>
        <c:varyColors val="0"/>
        <c:ser>
          <c:idx val="1"/>
          <c:order val="3"/>
          <c:tx>
            <c:strRef>
              <c:f>人口統計!$I$3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DC-4706-973D-0DB9F5B8B53A}"/>
                </c:ext>
              </c:extLst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DC-4706-973D-0DB9F5B8B53A}"/>
                </c:ext>
              </c:extLst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0DC-4706-973D-0DB9F5B8B53A}"/>
                </c:ext>
              </c:extLst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DC-4706-973D-0DB9F5B8B53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人口統計!$I$6:$I$13</c:f>
              <c:numCache>
                <c:formatCode>0.0%</c:formatCode>
                <c:ptCount val="8"/>
                <c:pt idx="0">
                  <c:v>0.24778931283026731</c:v>
                </c:pt>
                <c:pt idx="1">
                  <c:v>0.33572866080413005</c:v>
                </c:pt>
                <c:pt idx="2">
                  <c:v>0.37901753666290638</c:v>
                </c:pt>
                <c:pt idx="3">
                  <c:v>0.31198366286085583</c:v>
                </c:pt>
                <c:pt idx="4">
                  <c:v>0.32790983047766215</c:v>
                </c:pt>
                <c:pt idx="5">
                  <c:v>0.32957964231990639</c:v>
                </c:pt>
                <c:pt idx="6">
                  <c:v>0.37227898711683693</c:v>
                </c:pt>
                <c:pt idx="7">
                  <c:v>0.36580656802598338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DC-4706-973D-0DB9F5B8B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128824"/>
        <c:axId val="399130392"/>
      </c:lineChart>
      <c:catAx>
        <c:axId val="322511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399132352"/>
        <c:crosses val="autoZero"/>
        <c:auto val="1"/>
        <c:lblAlgn val="ctr"/>
        <c:lblOffset val="100"/>
        <c:noMultiLvlLbl val="0"/>
      </c:catAx>
      <c:valAx>
        <c:axId val="399132352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322511840"/>
        <c:crosses val="autoZero"/>
        <c:crossBetween val="between"/>
      </c:valAx>
      <c:valAx>
        <c:axId val="399130392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99128824"/>
        <c:crosses val="max"/>
        <c:crossBetween val="between"/>
      </c:valAx>
      <c:catAx>
        <c:axId val="399128824"/>
        <c:scaling>
          <c:orientation val="minMax"/>
        </c:scaling>
        <c:delete val="1"/>
        <c:axPos val="b"/>
        <c:majorTickMark val="out"/>
        <c:minorTickMark val="none"/>
        <c:tickLblPos val="nextTo"/>
        <c:crossAx val="399130392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9FA8-42CC-83FE-3EB1E2B87BD1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9FA8-42CC-83FE-3EB1E2B87B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'給付状況（3-2）'!$E$41:$E$44</c:f>
              <c:numCache>
                <c:formatCode>#,##0_);[Red]\(#,##0\)</c:formatCode>
                <c:ptCount val="4"/>
                <c:pt idx="0">
                  <c:v>3726</c:v>
                </c:pt>
                <c:pt idx="1">
                  <c:v>2690</c:v>
                </c:pt>
                <c:pt idx="2">
                  <c:v>362</c:v>
                </c:pt>
                <c:pt idx="3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A8-42CC-83FE-3EB1E2B87B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36A4-4726-9DD1-9ECFDD9F96A2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36A4-4726-9DD1-9ECFDD9F96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'給付状況（3-2）'!$G$41:$G$44</c:f>
              <c:numCache>
                <c:formatCode>#,##0_ </c:formatCode>
                <c:ptCount val="4"/>
                <c:pt idx="0">
                  <c:v>1081425.8400000001</c:v>
                </c:pt>
                <c:pt idx="1">
                  <c:v>862524.08</c:v>
                </c:pt>
                <c:pt idx="2">
                  <c:v>144633</c:v>
                </c:pt>
                <c:pt idx="3">
                  <c:v>22562.149999999998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A4-4726-9DD1-9ECFDD9F9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'給付状況（3-2）'!$G$29:$G$40</c:f>
              <c:numCache>
                <c:formatCode>#,##0_ </c:formatCode>
                <c:ptCount val="12"/>
                <c:pt idx="0">
                  <c:v>27685.350000000006</c:v>
                </c:pt>
                <c:pt idx="1">
                  <c:v>1299.07</c:v>
                </c:pt>
                <c:pt idx="2">
                  <c:v>20282.3</c:v>
                </c:pt>
                <c:pt idx="3">
                  <c:v>250.03</c:v>
                </c:pt>
                <c:pt idx="4">
                  <c:v>130623.41000000002</c:v>
                </c:pt>
                <c:pt idx="5">
                  <c:v>6172.97</c:v>
                </c:pt>
                <c:pt idx="6">
                  <c:v>532808.8899999999</c:v>
                </c:pt>
                <c:pt idx="7">
                  <c:v>6978.5999999999995</c:v>
                </c:pt>
                <c:pt idx="8">
                  <c:v>5697.2099999999991</c:v>
                </c:pt>
                <c:pt idx="9">
                  <c:v>19205.099999999999</c:v>
                </c:pt>
                <c:pt idx="10">
                  <c:v>14777.310000000001</c:v>
                </c:pt>
                <c:pt idx="11">
                  <c:v>114366.86999999998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E9-4FE1-A964-1B1C14BD2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553504"/>
        <c:axId val="399552328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'給付状況（3-2）'!$E$29:$E$40</c:f>
              <c:numCache>
                <c:formatCode>#,##0_);[Red]\(#,##0\)</c:formatCode>
                <c:ptCount val="12"/>
                <c:pt idx="0">
                  <c:v>162</c:v>
                </c:pt>
                <c:pt idx="1">
                  <c:v>7</c:v>
                </c:pt>
                <c:pt idx="2">
                  <c:v>139</c:v>
                </c:pt>
                <c:pt idx="3">
                  <c:v>6</c:v>
                </c:pt>
                <c:pt idx="4">
                  <c:v>585</c:v>
                </c:pt>
                <c:pt idx="5">
                  <c:v>91</c:v>
                </c:pt>
                <c:pt idx="6">
                  <c:v>1835</c:v>
                </c:pt>
                <c:pt idx="7">
                  <c:v>27</c:v>
                </c:pt>
                <c:pt idx="8">
                  <c:v>25</c:v>
                </c:pt>
                <c:pt idx="9">
                  <c:v>65</c:v>
                </c:pt>
                <c:pt idx="10">
                  <c:v>54</c:v>
                </c:pt>
                <c:pt idx="11">
                  <c:v>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E9-4FE1-A964-1B1C14BD2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551544"/>
        <c:axId val="399551936"/>
      </c:lineChart>
      <c:catAx>
        <c:axId val="399551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99551936"/>
        <c:crosses val="autoZero"/>
        <c:auto val="1"/>
        <c:lblAlgn val="ctr"/>
        <c:lblOffset val="100"/>
        <c:noMultiLvlLbl val="0"/>
      </c:catAx>
      <c:valAx>
        <c:axId val="39955193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99551544"/>
        <c:crosses val="autoZero"/>
        <c:crossBetween val="between"/>
      </c:valAx>
      <c:valAx>
        <c:axId val="399552328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99553504"/>
        <c:crosses val="max"/>
        <c:crossBetween val="between"/>
      </c:valAx>
      <c:catAx>
        <c:axId val="3995535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55232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18549.324946302542</c:v>
                </c:pt>
                <c:pt idx="1">
                  <c:v>29964.670470756064</c:v>
                </c:pt>
                <c:pt idx="2">
                  <c:v>93556.284410885622</c:v>
                </c:pt>
                <c:pt idx="3">
                  <c:v>117103.61502347418</c:v>
                </c:pt>
                <c:pt idx="4">
                  <c:v>157014.47778643799</c:v>
                </c:pt>
                <c:pt idx="5">
                  <c:v>189230.11453744501</c:v>
                </c:pt>
                <c:pt idx="6">
                  <c:v>214087.83266129033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11-4665-A38A-6B495DAA3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126472"/>
        <c:axId val="399133920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3259</c:v>
                </c:pt>
                <c:pt idx="1">
                  <c:v>3505</c:v>
                </c:pt>
                <c:pt idx="2">
                  <c:v>6357</c:v>
                </c:pt>
                <c:pt idx="3">
                  <c:v>3834</c:v>
                </c:pt>
                <c:pt idx="4">
                  <c:v>2566</c:v>
                </c:pt>
                <c:pt idx="5">
                  <c:v>2270</c:v>
                </c:pt>
                <c:pt idx="6">
                  <c:v>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11-4665-A38A-6B495DAA3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131568"/>
        <c:axId val="399127256"/>
      </c:lineChart>
      <c:catAx>
        <c:axId val="399131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99127256"/>
        <c:crosses val="autoZero"/>
        <c:auto val="1"/>
        <c:lblAlgn val="ctr"/>
        <c:lblOffset val="100"/>
        <c:noMultiLvlLbl val="0"/>
      </c:catAx>
      <c:valAx>
        <c:axId val="39912725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99131568"/>
        <c:crosses val="autoZero"/>
        <c:crossBetween val="between"/>
      </c:valAx>
      <c:valAx>
        <c:axId val="399133920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399126472"/>
        <c:crosses val="max"/>
        <c:crossBetween val="between"/>
      </c:valAx>
      <c:catAx>
        <c:axId val="3991264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133920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50320</c:v>
                </c:pt>
                <c:pt idx="1">
                  <c:v>105310</c:v>
                </c:pt>
                <c:pt idx="2">
                  <c:v>167650</c:v>
                </c:pt>
                <c:pt idx="3">
                  <c:v>197050</c:v>
                </c:pt>
                <c:pt idx="4">
                  <c:v>270480</c:v>
                </c:pt>
                <c:pt idx="5">
                  <c:v>309380</c:v>
                </c:pt>
                <c:pt idx="6">
                  <c:v>362170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71-44D9-A4A2-61AE8787F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0471352"/>
        <c:axId val="400465864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18549.324946302542</c:v>
                </c:pt>
                <c:pt idx="1">
                  <c:v>29964.670470756064</c:v>
                </c:pt>
                <c:pt idx="2">
                  <c:v>93556.284410885622</c:v>
                </c:pt>
                <c:pt idx="3">
                  <c:v>117103.61502347418</c:v>
                </c:pt>
                <c:pt idx="4">
                  <c:v>157014.47778643799</c:v>
                </c:pt>
                <c:pt idx="5">
                  <c:v>189230.11453744501</c:v>
                </c:pt>
                <c:pt idx="6">
                  <c:v>214087.83266129033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71-44D9-A4A2-61AE8787F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0468216"/>
        <c:axId val="400470960"/>
      </c:barChart>
      <c:catAx>
        <c:axId val="400471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00465864"/>
        <c:crosses val="autoZero"/>
        <c:auto val="1"/>
        <c:lblAlgn val="ctr"/>
        <c:lblOffset val="100"/>
        <c:noMultiLvlLbl val="0"/>
      </c:catAx>
      <c:valAx>
        <c:axId val="40046586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400471352"/>
        <c:crosses val="autoZero"/>
        <c:crossBetween val="between"/>
      </c:valAx>
      <c:valAx>
        <c:axId val="400470960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400468216"/>
        <c:crosses val="max"/>
        <c:crossBetween val="between"/>
      </c:valAx>
      <c:catAx>
        <c:axId val="400468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0470960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D90-4B26-9FDF-CAC5D5F752FF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D90-4B26-9FDF-CAC5D5F752FF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CD90-4B26-9FDF-CAC5D5F752FF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'認定者数（2-1.2.3）'!$D$4:$J$4</c:f>
              <c:numCache>
                <c:formatCode>#,##0_);[Red]\(#,##0\)</c:formatCode>
                <c:ptCount val="7"/>
                <c:pt idx="0">
                  <c:v>7104</c:v>
                </c:pt>
                <c:pt idx="1">
                  <c:v>5576</c:v>
                </c:pt>
                <c:pt idx="2">
                  <c:v>8843</c:v>
                </c:pt>
                <c:pt idx="3">
                  <c:v>5298</c:v>
                </c:pt>
                <c:pt idx="4">
                  <c:v>4606</c:v>
                </c:pt>
                <c:pt idx="5">
                  <c:v>5585</c:v>
                </c:pt>
                <c:pt idx="6">
                  <c:v>3032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D90-4B26-9FDF-CAC5D5F752F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8E50-415D-BF01-09EBF271B7EE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8E50-415D-BF01-09EBF271B7EE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8E50-415D-BF01-09EBF271B7EE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'認定者数（2-1.2.3）'!$D$5:$J$5</c:f>
              <c:numCache>
                <c:formatCode>#,##0_);[Red]\(#,##0\)</c:formatCode>
                <c:ptCount val="7"/>
                <c:pt idx="0">
                  <c:v>840</c:v>
                </c:pt>
                <c:pt idx="1">
                  <c:v>777</c:v>
                </c:pt>
                <c:pt idx="2">
                  <c:v>795</c:v>
                </c:pt>
                <c:pt idx="3">
                  <c:v>579</c:v>
                </c:pt>
                <c:pt idx="4">
                  <c:v>505</c:v>
                </c:pt>
                <c:pt idx="5">
                  <c:v>522</c:v>
                </c:pt>
                <c:pt idx="6">
                  <c:v>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E50-415D-BF01-09EBF271B7E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973A-4949-A9B8-2701B75CF278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973A-4949-A9B8-2701B75CF278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973A-4949-A9B8-2701B75CF27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'認定者数（2-1.2.3）'!$O$5:$U$5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'認定者数（2-1.2.3）'!$O$6:$U$6</c:f>
              <c:numCache>
                <c:formatCode>#,##0_);[Red]\(#,##0\)</c:formatCode>
                <c:ptCount val="7"/>
                <c:pt idx="0">
                  <c:v>6264</c:v>
                </c:pt>
                <c:pt idx="1">
                  <c:v>4799</c:v>
                </c:pt>
                <c:pt idx="2">
                  <c:v>8048</c:v>
                </c:pt>
                <c:pt idx="3">
                  <c:v>4719</c:v>
                </c:pt>
                <c:pt idx="4">
                  <c:v>4101</c:v>
                </c:pt>
                <c:pt idx="5">
                  <c:v>5063</c:v>
                </c:pt>
                <c:pt idx="6">
                  <c:v>2715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73A-4949-A9B8-2701B75CF2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'認定者数（2-1.2.3）'!$D$23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'認定者数（2-1.2.3）'!$D$24:$D$31</c:f>
              <c:numCache>
                <c:formatCode>#,##0_);[Red]\(#,##0\)</c:formatCode>
                <c:ptCount val="8"/>
                <c:pt idx="0">
                  <c:v>1160</c:v>
                </c:pt>
                <c:pt idx="1">
                  <c:v>1193</c:v>
                </c:pt>
                <c:pt idx="2">
                  <c:v>738</c:v>
                </c:pt>
                <c:pt idx="3">
                  <c:v>200</c:v>
                </c:pt>
                <c:pt idx="4">
                  <c:v>328</c:v>
                </c:pt>
                <c:pt idx="5">
                  <c:v>746</c:v>
                </c:pt>
                <c:pt idx="6">
                  <c:v>2179</c:v>
                </c:pt>
                <c:pt idx="7">
                  <c:v>560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23-45BC-A0A9-ADE511CB9ED0}"/>
            </c:ext>
          </c:extLst>
        </c:ser>
        <c:ser>
          <c:idx val="1"/>
          <c:order val="1"/>
          <c:tx>
            <c:strRef>
              <c:f>'認定者数（2-1.2.3）'!$E$23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'認定者数（2-1.2.3）'!$E$24:$E$31</c:f>
              <c:numCache>
                <c:formatCode>#,##0_);[Red]\(#,##0\)</c:formatCode>
                <c:ptCount val="8"/>
                <c:pt idx="0">
                  <c:v>1168</c:v>
                </c:pt>
                <c:pt idx="1">
                  <c:v>1067</c:v>
                </c:pt>
                <c:pt idx="2">
                  <c:v>396</c:v>
                </c:pt>
                <c:pt idx="3">
                  <c:v>171</c:v>
                </c:pt>
                <c:pt idx="4">
                  <c:v>258</c:v>
                </c:pt>
                <c:pt idx="5">
                  <c:v>709</c:v>
                </c:pt>
                <c:pt idx="6">
                  <c:v>1411</c:v>
                </c:pt>
                <c:pt idx="7">
                  <c:v>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23-45BC-A0A9-ADE511CB9ED0}"/>
            </c:ext>
          </c:extLst>
        </c:ser>
        <c:ser>
          <c:idx val="2"/>
          <c:order val="2"/>
          <c:tx>
            <c:strRef>
              <c:f>'認定者数（2-1.2.3）'!$F$23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'認定者数（2-1.2.3）'!$F$24:$F$31</c:f>
              <c:numCache>
                <c:formatCode>#,##0_);[Red]\(#,##0\)</c:formatCode>
                <c:ptCount val="8"/>
                <c:pt idx="0">
                  <c:v>1406</c:v>
                </c:pt>
                <c:pt idx="1">
                  <c:v>1116</c:v>
                </c:pt>
                <c:pt idx="2">
                  <c:v>910</c:v>
                </c:pt>
                <c:pt idx="3">
                  <c:v>381</c:v>
                </c:pt>
                <c:pt idx="4">
                  <c:v>474</c:v>
                </c:pt>
                <c:pt idx="5">
                  <c:v>1407</c:v>
                </c:pt>
                <c:pt idx="6">
                  <c:v>2303</c:v>
                </c:pt>
                <c:pt idx="7">
                  <c:v>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23-45BC-A0A9-ADE511CB9ED0}"/>
            </c:ext>
          </c:extLst>
        </c:ser>
        <c:ser>
          <c:idx val="3"/>
          <c:order val="3"/>
          <c:tx>
            <c:strRef>
              <c:f>'認定者数（2-1.2.3）'!$G$23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'認定者数（2-1.2.3）'!$G$24:$G$31</c:f>
              <c:numCache>
                <c:formatCode>#,##0_);[Red]\(#,##0\)</c:formatCode>
                <c:ptCount val="8"/>
                <c:pt idx="0">
                  <c:v>941</c:v>
                </c:pt>
                <c:pt idx="1">
                  <c:v>708</c:v>
                </c:pt>
                <c:pt idx="2">
                  <c:v>471</c:v>
                </c:pt>
                <c:pt idx="3">
                  <c:v>213</c:v>
                </c:pt>
                <c:pt idx="4">
                  <c:v>319</c:v>
                </c:pt>
                <c:pt idx="5">
                  <c:v>790</c:v>
                </c:pt>
                <c:pt idx="6">
                  <c:v>1392</c:v>
                </c:pt>
                <c:pt idx="7">
                  <c:v>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23-45BC-A0A9-ADE511CB9ED0}"/>
            </c:ext>
          </c:extLst>
        </c:ser>
        <c:ser>
          <c:idx val="4"/>
          <c:order val="4"/>
          <c:tx>
            <c:strRef>
              <c:f>'認定者数（2-1.2.3）'!$H$23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'認定者数（2-1.2.3）'!$H$24:$H$31</c:f>
              <c:numCache>
                <c:formatCode>#,##0_);[Red]\(#,##0\)</c:formatCode>
                <c:ptCount val="8"/>
                <c:pt idx="0">
                  <c:v>791</c:v>
                </c:pt>
                <c:pt idx="1">
                  <c:v>665</c:v>
                </c:pt>
                <c:pt idx="2">
                  <c:v>410</c:v>
                </c:pt>
                <c:pt idx="3">
                  <c:v>207</c:v>
                </c:pt>
                <c:pt idx="4">
                  <c:v>300</c:v>
                </c:pt>
                <c:pt idx="5">
                  <c:v>689</c:v>
                </c:pt>
                <c:pt idx="6">
                  <c:v>1182</c:v>
                </c:pt>
                <c:pt idx="7">
                  <c:v>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23-45BC-A0A9-ADE511CB9ED0}"/>
            </c:ext>
          </c:extLst>
        </c:ser>
        <c:ser>
          <c:idx val="5"/>
          <c:order val="5"/>
          <c:tx>
            <c:strRef>
              <c:f>'認定者数（2-1.2.3）'!$I$23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'認定者数（2-1.2.3）'!$I$24:$I$31</c:f>
              <c:numCache>
                <c:formatCode>#,##0_);[Red]\(#,##0\)</c:formatCode>
                <c:ptCount val="8"/>
                <c:pt idx="0">
                  <c:v>977</c:v>
                </c:pt>
                <c:pt idx="1">
                  <c:v>681</c:v>
                </c:pt>
                <c:pt idx="2">
                  <c:v>525</c:v>
                </c:pt>
                <c:pt idx="3">
                  <c:v>194</c:v>
                </c:pt>
                <c:pt idx="4">
                  <c:v>375</c:v>
                </c:pt>
                <c:pt idx="5">
                  <c:v>786</c:v>
                </c:pt>
                <c:pt idx="6">
                  <c:v>1471</c:v>
                </c:pt>
                <c:pt idx="7">
                  <c:v>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623-45BC-A0A9-ADE511CB9ED0}"/>
            </c:ext>
          </c:extLst>
        </c:ser>
        <c:ser>
          <c:idx val="6"/>
          <c:order val="6"/>
          <c:tx>
            <c:strRef>
              <c:f>'認定者数（2-1.2.3）'!$J$23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'認定者数（2-1.2.3）'!$J$24:$J$31</c:f>
              <c:numCache>
                <c:formatCode>#,##0_);[Red]\(#,##0\)</c:formatCode>
                <c:ptCount val="8"/>
                <c:pt idx="0">
                  <c:v>550</c:v>
                </c:pt>
                <c:pt idx="1">
                  <c:v>370</c:v>
                </c:pt>
                <c:pt idx="2">
                  <c:v>299</c:v>
                </c:pt>
                <c:pt idx="3">
                  <c:v>133</c:v>
                </c:pt>
                <c:pt idx="4">
                  <c:v>213</c:v>
                </c:pt>
                <c:pt idx="5">
                  <c:v>414</c:v>
                </c:pt>
                <c:pt idx="6">
                  <c:v>757</c:v>
                </c:pt>
                <c:pt idx="7">
                  <c:v>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623-45BC-A0A9-ADE511CB9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9133528"/>
        <c:axId val="399128040"/>
      </c:barChart>
      <c:lineChart>
        <c:grouping val="standard"/>
        <c:varyColors val="0"/>
        <c:ser>
          <c:idx val="7"/>
          <c:order val="7"/>
          <c:tx>
            <c:strRef>
              <c:f>'認定者数（2-1.2.3）'!$L$23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'認定者数（2-1.2.3）'!$L$24:$L$31</c:f>
              <c:numCache>
                <c:formatCode>0.0%</c:formatCode>
                <c:ptCount val="8"/>
                <c:pt idx="0">
                  <c:v>0.15078920131102294</c:v>
                </c:pt>
                <c:pt idx="1">
                  <c:v>0.18895585600260628</c:v>
                </c:pt>
                <c:pt idx="2">
                  <c:v>0.20287894366578277</c:v>
                </c:pt>
                <c:pt idx="3">
                  <c:v>0.14866607160567291</c:v>
                </c:pt>
                <c:pt idx="4">
                  <c:v>0.15710325710325709</c:v>
                </c:pt>
                <c:pt idx="5">
                  <c:v>0.17562599049128369</c:v>
                </c:pt>
                <c:pt idx="6">
                  <c:v>0.22004361780923382</c:v>
                </c:pt>
                <c:pt idx="7">
                  <c:v>0.17264341735312977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623-45BC-A0A9-ADE511CB9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131960"/>
        <c:axId val="399130784"/>
      </c:lineChart>
      <c:catAx>
        <c:axId val="399133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399128040"/>
        <c:crosses val="autoZero"/>
        <c:auto val="1"/>
        <c:lblAlgn val="ctr"/>
        <c:lblOffset val="100"/>
        <c:noMultiLvlLbl val="0"/>
      </c:catAx>
      <c:valAx>
        <c:axId val="39912804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99133528"/>
        <c:crosses val="autoZero"/>
        <c:crossBetween val="between"/>
      </c:valAx>
      <c:valAx>
        <c:axId val="399130784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99131960"/>
        <c:crosses val="max"/>
        <c:crossBetween val="between"/>
      </c:valAx>
      <c:catAx>
        <c:axId val="399131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13078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0.64692805173807599</c:v>
                </c:pt>
                <c:pt idx="1">
                  <c:v>0.63376856118791602</c:v>
                </c:pt>
                <c:pt idx="2">
                  <c:v>0.59864472410454983</c:v>
                </c:pt>
                <c:pt idx="3">
                  <c:v>0.66180171112229491</c:v>
                </c:pt>
                <c:pt idx="4">
                  <c:v>0.61466976435446397</c:v>
                </c:pt>
                <c:pt idx="5">
                  <c:v>0.65002215984635836</c:v>
                </c:pt>
                <c:pt idx="6">
                  <c:v>0.65356773526370215</c:v>
                </c:pt>
                <c:pt idx="7">
                  <c:v>0.60955414012738851</c:v>
                </c:pt>
                <c:pt idx="8">
                  <c:v>0.63804148021612794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D5-4ADD-9880-22029647490A}"/>
            </c:ext>
          </c:extLst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0.17886014551333873</c:v>
                </c:pt>
                <c:pt idx="1">
                  <c:v>0.20212493599590373</c:v>
                </c:pt>
                <c:pt idx="2">
                  <c:v>0.18121974830590512</c:v>
                </c:pt>
                <c:pt idx="3">
                  <c:v>0.13940613990941117</c:v>
                </c:pt>
                <c:pt idx="4">
                  <c:v>0.1486890142714902</c:v>
                </c:pt>
                <c:pt idx="5">
                  <c:v>0.11951543802629636</c:v>
                </c:pt>
                <c:pt idx="6">
                  <c:v>0.142778352292313</c:v>
                </c:pt>
                <c:pt idx="7">
                  <c:v>0.16666666666666666</c:v>
                </c:pt>
                <c:pt idx="8">
                  <c:v>0.16107469781086953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D5-4ADD-9880-22029647490A}"/>
            </c:ext>
          </c:extLst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5.7396928051738079E-2</c:v>
                </c:pt>
                <c:pt idx="1">
                  <c:v>5.1843317972350228E-2</c:v>
                </c:pt>
                <c:pt idx="2">
                  <c:v>9.5837366892545989E-2</c:v>
                </c:pt>
                <c:pt idx="3">
                  <c:v>3.1202818319073979E-2</c:v>
                </c:pt>
                <c:pt idx="4">
                  <c:v>0.10620643876535014</c:v>
                </c:pt>
                <c:pt idx="5">
                  <c:v>8.4650613089082588E-2</c:v>
                </c:pt>
                <c:pt idx="6">
                  <c:v>8.6521889003791791E-2</c:v>
                </c:pt>
                <c:pt idx="7">
                  <c:v>6.2420382165605096E-2</c:v>
                </c:pt>
                <c:pt idx="8">
                  <c:v>7.3750858755593521E-2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D5-4ADD-9880-22029647490A}"/>
            </c:ext>
          </c:extLst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0.11681487469684722</c:v>
                </c:pt>
                <c:pt idx="1">
                  <c:v>0.11226318484383001</c:v>
                </c:pt>
                <c:pt idx="2">
                  <c:v>0.12429816069699903</c:v>
                </c:pt>
                <c:pt idx="3">
                  <c:v>0.16758933064921994</c:v>
                </c:pt>
                <c:pt idx="4">
                  <c:v>0.13043478260869565</c:v>
                </c:pt>
                <c:pt idx="5">
                  <c:v>0.14581178903826267</c:v>
                </c:pt>
                <c:pt idx="6">
                  <c:v>0.11713202344019304</c:v>
                </c:pt>
                <c:pt idx="7">
                  <c:v>0.16135881104033969</c:v>
                </c:pt>
                <c:pt idx="8">
                  <c:v>0.12713296321740908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D5-4ADD-9880-220296474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9127648"/>
        <c:axId val="399128432"/>
      </c:barChart>
      <c:catAx>
        <c:axId val="3991276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99128432"/>
        <c:crosses val="autoZero"/>
        <c:auto val="1"/>
        <c:lblAlgn val="ctr"/>
        <c:lblOffset val="100"/>
        <c:noMultiLvlLbl val="0"/>
      </c:catAx>
      <c:valAx>
        <c:axId val="399128432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99127648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0.40032925352866872</c:v>
                </c:pt>
                <c:pt idx="1">
                  <c:v>0.4430946183746951</c:v>
                </c:pt>
                <c:pt idx="2">
                  <c:v>0.36443709494035814</c:v>
                </c:pt>
                <c:pt idx="3">
                  <c:v>0.39478022948308983</c:v>
                </c:pt>
                <c:pt idx="4">
                  <c:v>0.38199342164481259</c:v>
                </c:pt>
                <c:pt idx="5">
                  <c:v>0.3799060888978068</c:v>
                </c:pt>
                <c:pt idx="6">
                  <c:v>0.40926504415982728</c:v>
                </c:pt>
                <c:pt idx="7">
                  <c:v>0.37555219160081132</c:v>
                </c:pt>
                <c:pt idx="8">
                  <c:v>0.39817234436753374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7D-4175-939F-EA9A4B6BC76E}"/>
            </c:ext>
          </c:extLst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3.9419890958555116E-2</c:v>
                </c:pt>
                <c:pt idx="1">
                  <c:v>4.4273008261129239E-2</c:v>
                </c:pt>
                <c:pt idx="2">
                  <c:v>3.2416202832489263E-2</c:v>
                </c:pt>
                <c:pt idx="3">
                  <c:v>2.7228697599707037E-2</c:v>
                </c:pt>
                <c:pt idx="4">
                  <c:v>2.8167113956848212E-2</c:v>
                </c:pt>
                <c:pt idx="5">
                  <c:v>2.1303510883726569E-2</c:v>
                </c:pt>
                <c:pt idx="6">
                  <c:v>2.6574596940086959E-2</c:v>
                </c:pt>
                <c:pt idx="7">
                  <c:v>3.2103261494881907E-2</c:v>
                </c:pt>
                <c:pt idx="8">
                  <c:v>3.1548245253311853E-2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7D-4175-939F-EA9A4B6BC76E}"/>
            </c:ext>
          </c:extLst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0.13253919224000599</c:v>
                </c:pt>
                <c:pt idx="1">
                  <c:v>0.12878493372853966</c:v>
                </c:pt>
                <c:pt idx="2">
                  <c:v>0.21327788554942809</c:v>
                </c:pt>
                <c:pt idx="3">
                  <c:v>6.8010158690320968E-2</c:v>
                </c:pt>
                <c:pt idx="4">
                  <c:v>0.20923146576579696</c:v>
                </c:pt>
                <c:pt idx="5">
                  <c:v>0.18303616920854085</c:v>
                </c:pt>
                <c:pt idx="6">
                  <c:v>0.20616025404370616</c:v>
                </c:pt>
                <c:pt idx="7">
                  <c:v>0.12214996397392382</c:v>
                </c:pt>
                <c:pt idx="8">
                  <c:v>0.16779697359343781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7D-4175-939F-EA9A4B6BC76E}"/>
            </c:ext>
          </c:extLst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0.42771166327277022</c:v>
                </c:pt>
                <c:pt idx="1">
                  <c:v>0.38384743963563606</c:v>
                </c:pt>
                <c:pt idx="2">
                  <c:v>0.38986881667772455</c:v>
                </c:pt>
                <c:pt idx="3">
                  <c:v>0.50998091422688208</c:v>
                </c:pt>
                <c:pt idx="4">
                  <c:v>0.38060799863254213</c:v>
                </c:pt>
                <c:pt idx="5">
                  <c:v>0.41575423100992581</c:v>
                </c:pt>
                <c:pt idx="6">
                  <c:v>0.35800010485637968</c:v>
                </c:pt>
                <c:pt idx="7">
                  <c:v>0.47019458293038296</c:v>
                </c:pt>
                <c:pt idx="8">
                  <c:v>0.40248243678571649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7D-4175-939F-EA9A4B6BC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9554680"/>
        <c:axId val="399550368"/>
      </c:barChart>
      <c:catAx>
        <c:axId val="399554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99550368"/>
        <c:crosses val="autoZero"/>
        <c:auto val="1"/>
        <c:lblAlgn val="ctr"/>
        <c:lblOffset val="100"/>
        <c:noMultiLvlLbl val="0"/>
      </c:catAx>
      <c:valAx>
        <c:axId val="399550368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99554680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'給付状況（3-2）'!$G$5:$G$16</c:f>
              <c:numCache>
                <c:formatCode>#,##0_ </c:formatCode>
                <c:ptCount val="12"/>
                <c:pt idx="0">
                  <c:v>299537.46000000002</c:v>
                </c:pt>
                <c:pt idx="1">
                  <c:v>18359.68</c:v>
                </c:pt>
                <c:pt idx="2">
                  <c:v>111623.36999999997</c:v>
                </c:pt>
                <c:pt idx="3">
                  <c:v>19887.59</c:v>
                </c:pt>
                <c:pt idx="4">
                  <c:v>58354.509999999995</c:v>
                </c:pt>
                <c:pt idx="5">
                  <c:v>778995.92</c:v>
                </c:pt>
                <c:pt idx="6">
                  <c:v>291476.34000000003</c:v>
                </c:pt>
                <c:pt idx="7">
                  <c:v>134742.93</c:v>
                </c:pt>
                <c:pt idx="8">
                  <c:v>16562.890000000003</c:v>
                </c:pt>
                <c:pt idx="9">
                  <c:v>0</c:v>
                </c:pt>
                <c:pt idx="10">
                  <c:v>125052.77999999998</c:v>
                </c:pt>
                <c:pt idx="11">
                  <c:v>233943.82999999996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18-4C2E-891D-6C650CCC0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555464"/>
        <c:axId val="399555072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'給付状況（3-2）'!$E$5:$E$16</c:f>
              <c:numCache>
                <c:formatCode>#,##0_);[Red]\(#,##0\)</c:formatCode>
                <c:ptCount val="12"/>
                <c:pt idx="0">
                  <c:v>5055</c:v>
                </c:pt>
                <c:pt idx="1">
                  <c:v>244</c:v>
                </c:pt>
                <c:pt idx="2">
                  <c:v>2268</c:v>
                </c:pt>
                <c:pt idx="3">
                  <c:v>439</c:v>
                </c:pt>
                <c:pt idx="4">
                  <c:v>4453</c:v>
                </c:pt>
                <c:pt idx="5">
                  <c:v>6818</c:v>
                </c:pt>
                <c:pt idx="6">
                  <c:v>3302</c:v>
                </c:pt>
                <c:pt idx="7">
                  <c:v>1159</c:v>
                </c:pt>
                <c:pt idx="8">
                  <c:v>227</c:v>
                </c:pt>
                <c:pt idx="9">
                  <c:v>0</c:v>
                </c:pt>
                <c:pt idx="10">
                  <c:v>9324</c:v>
                </c:pt>
                <c:pt idx="11">
                  <c:v>1074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18-4C2E-891D-6C650CCC0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554288"/>
        <c:axId val="399552720"/>
      </c:lineChart>
      <c:catAx>
        <c:axId val="399554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99552720"/>
        <c:crosses val="autoZero"/>
        <c:auto val="1"/>
        <c:lblAlgn val="ctr"/>
        <c:lblOffset val="100"/>
        <c:noMultiLvlLbl val="0"/>
      </c:catAx>
      <c:valAx>
        <c:axId val="39955272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99554288"/>
        <c:crosses val="autoZero"/>
        <c:crossBetween val="between"/>
      </c:valAx>
      <c:valAx>
        <c:axId val="399555072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99555464"/>
        <c:crosses val="max"/>
        <c:crossBetween val="between"/>
      </c:valAx>
      <c:catAx>
        <c:axId val="399555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55507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'給付状況（3-2）'!$C$17:$D$28</c:f>
              <c:strCache>
                <c:ptCount val="10"/>
                <c:pt idx="0">
                  <c:v>介護予防訪問入浴</c:v>
                </c:pt>
                <c:pt idx="1">
                  <c:v>介護予防訪問看護</c:v>
                </c:pt>
                <c:pt idx="2">
                  <c:v>介護予防訪問リハ</c:v>
                </c:pt>
                <c:pt idx="3">
                  <c:v>介護予防居宅療養管理指導</c:v>
                </c:pt>
                <c:pt idx="4">
                  <c:v>介護予防通所リハ</c:v>
                </c:pt>
                <c:pt idx="5">
                  <c:v>介護予防短期入所生活介護</c:v>
                </c:pt>
                <c:pt idx="6">
                  <c:v>介護予防短期入所療養介護（老健）</c:v>
                </c:pt>
                <c:pt idx="7">
                  <c:v>介護予防短期入所療養介護（病院等）</c:v>
                </c:pt>
                <c:pt idx="8">
                  <c:v>介護予防福祉用具貸与</c:v>
                </c:pt>
                <c:pt idx="9">
                  <c:v>介護予防特定施設入居者生活介護</c:v>
                </c:pt>
              </c:strCache>
            </c:strRef>
          </c:cat>
          <c:val>
            <c:numRef>
              <c:f>'給付状況（3-2）'!$G$17:$G$28</c:f>
              <c:numCache>
                <c:formatCode>#,##0_ </c:formatCode>
                <c:ptCount val="10"/>
                <c:pt idx="0">
                  <c:v>29.87</c:v>
                </c:pt>
                <c:pt idx="1">
                  <c:v>21633.599999999995</c:v>
                </c:pt>
                <c:pt idx="2">
                  <c:v>6618.4299999999976</c:v>
                </c:pt>
                <c:pt idx="3">
                  <c:v>5352.93</c:v>
                </c:pt>
                <c:pt idx="4">
                  <c:v>80557.109999999986</c:v>
                </c:pt>
                <c:pt idx="5">
                  <c:v>2403.1899999999996</c:v>
                </c:pt>
                <c:pt idx="6">
                  <c:v>709.13</c:v>
                </c:pt>
                <c:pt idx="7">
                  <c:v>0</c:v>
                </c:pt>
                <c:pt idx="8">
                  <c:v>28074.939999999995</c:v>
                </c:pt>
                <c:pt idx="9">
                  <c:v>20101.120000000003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E3-4B62-97CA-23FB9A173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550760"/>
        <c:axId val="399548800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'給付状況（3-2）'!$C$17:$D$28</c:f>
              <c:strCache>
                <c:ptCount val="10"/>
                <c:pt idx="0">
                  <c:v>介護予防訪問入浴</c:v>
                </c:pt>
                <c:pt idx="1">
                  <c:v>介護予防訪問看護</c:v>
                </c:pt>
                <c:pt idx="2">
                  <c:v>介護予防訪問リハ</c:v>
                </c:pt>
                <c:pt idx="3">
                  <c:v>介護予防居宅療養管理指導</c:v>
                </c:pt>
                <c:pt idx="4">
                  <c:v>介護予防通所リハ</c:v>
                </c:pt>
                <c:pt idx="5">
                  <c:v>介護予防短期入所生活介護</c:v>
                </c:pt>
                <c:pt idx="6">
                  <c:v>介護予防短期入所療養介護（老健）</c:v>
                </c:pt>
                <c:pt idx="7">
                  <c:v>介護予防短期入所療養介護（病院等）</c:v>
                </c:pt>
                <c:pt idx="8">
                  <c:v>介護予防福祉用具貸与</c:v>
                </c:pt>
                <c:pt idx="9">
                  <c:v>介護予防特定施設入居者生活介護</c:v>
                </c:pt>
              </c:strCache>
            </c:strRef>
          </c:cat>
          <c:val>
            <c:numRef>
              <c:f>'給付状況（3-2）'!$E$17:$E$28</c:f>
              <c:numCache>
                <c:formatCode>#,##0_);[Red]\(#,##0\)</c:formatCode>
                <c:ptCount val="10"/>
                <c:pt idx="0">
                  <c:v>1</c:v>
                </c:pt>
                <c:pt idx="1">
                  <c:v>675</c:v>
                </c:pt>
                <c:pt idx="2">
                  <c:v>172</c:v>
                </c:pt>
                <c:pt idx="3">
                  <c:v>447</c:v>
                </c:pt>
                <c:pt idx="4">
                  <c:v>2299</c:v>
                </c:pt>
                <c:pt idx="5">
                  <c:v>65</c:v>
                </c:pt>
                <c:pt idx="6">
                  <c:v>14</c:v>
                </c:pt>
                <c:pt idx="7">
                  <c:v>0</c:v>
                </c:pt>
                <c:pt idx="8">
                  <c:v>4766</c:v>
                </c:pt>
                <c:pt idx="9">
                  <c:v>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E3-4B62-97CA-23FB9A173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549976"/>
        <c:axId val="399548408"/>
      </c:lineChart>
      <c:catAx>
        <c:axId val="399549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99548408"/>
        <c:crosses val="autoZero"/>
        <c:auto val="1"/>
        <c:lblAlgn val="ctr"/>
        <c:lblOffset val="100"/>
        <c:noMultiLvlLbl val="0"/>
      </c:catAx>
      <c:valAx>
        <c:axId val="39954840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99549976"/>
        <c:crosses val="autoZero"/>
        <c:crossBetween val="between"/>
      </c:valAx>
      <c:valAx>
        <c:axId val="399548800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99550760"/>
        <c:crosses val="max"/>
        <c:crossBetween val="between"/>
      </c:valAx>
      <c:catAx>
        <c:axId val="399550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54880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>
          <a:extLst>
            <a:ext uri="{FF2B5EF4-FFF2-40B4-BE49-F238E27FC236}">
              <a16:creationId xmlns:a16="http://schemas.microsoft.com/office/drawing/2014/main" id="{00000000-0008-0000-0000-00000B180000}"/>
            </a:ext>
          </a:extLst>
        </xdr:cNvPr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>
          <a:extLst>
            <a:ext uri="{FF2B5EF4-FFF2-40B4-BE49-F238E27FC236}">
              <a16:creationId xmlns:a16="http://schemas.microsoft.com/office/drawing/2014/main" id="{00000000-0008-0000-0000-000003180000}"/>
            </a:ext>
          </a:extLst>
        </xdr:cNvPr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（令和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5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10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9</xdr:col>
      <xdr:colOff>63500</xdr:colOff>
      <xdr:row>38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10</xdr:row>
      <xdr:rowOff>9531</xdr:rowOff>
    </xdr:from>
    <xdr:to>
      <xdr:col>4</xdr:col>
      <xdr:colOff>331088</xdr:colOff>
      <xdr:row>18</xdr:row>
      <xdr:rowOff>98685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10</xdr:row>
      <xdr:rowOff>9530</xdr:rowOff>
    </xdr:from>
    <xdr:to>
      <xdr:col>8</xdr:col>
      <xdr:colOff>169674</xdr:colOff>
      <xdr:row>18</xdr:row>
      <xdr:rowOff>99128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10</xdr:row>
      <xdr:rowOff>28581</xdr:rowOff>
    </xdr:from>
    <xdr:to>
      <xdr:col>11</xdr:col>
      <xdr:colOff>635892</xdr:colOff>
      <xdr:row>18</xdr:row>
      <xdr:rowOff>117735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33</xdr:row>
      <xdr:rowOff>0</xdr:rowOff>
    </xdr:from>
    <xdr:to>
      <xdr:col>12</xdr:col>
      <xdr:colOff>0</xdr:colOff>
      <xdr:row>45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1</xdr:rowOff>
    </xdr:from>
    <xdr:to>
      <xdr:col>8</xdr:col>
      <xdr:colOff>0</xdr:colOff>
      <xdr:row>56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8</xdr:col>
      <xdr:colOff>0</xdr:colOff>
      <xdr:row>67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56</xdr:row>
      <xdr:rowOff>104775</xdr:rowOff>
    </xdr:from>
    <xdr:to>
      <xdr:col>7</xdr:col>
      <xdr:colOff>47625</xdr:colOff>
      <xdr:row>57</xdr:row>
      <xdr:rowOff>152400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78</xdr:row>
      <xdr:rowOff>0</xdr:rowOff>
    </xdr:from>
    <xdr:to>
      <xdr:col>4</xdr:col>
      <xdr:colOff>0</xdr:colOff>
      <xdr:row>85</xdr:row>
      <xdr:rowOff>253999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78</xdr:row>
      <xdr:rowOff>0</xdr:rowOff>
    </xdr:from>
    <xdr:to>
      <xdr:col>8</xdr:col>
      <xdr:colOff>0</xdr:colOff>
      <xdr:row>85</xdr:row>
      <xdr:rowOff>253999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67</xdr:row>
      <xdr:rowOff>1</xdr:rowOff>
    </xdr:from>
    <xdr:to>
      <xdr:col>7</xdr:col>
      <xdr:colOff>962024</xdr:colOff>
      <xdr:row>78</xdr:row>
      <xdr:rowOff>1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45</xdr:row>
      <xdr:rowOff>114300</xdr:rowOff>
    </xdr:from>
    <xdr:to>
      <xdr:col>7</xdr:col>
      <xdr:colOff>323850</xdr:colOff>
      <xdr:row>46</xdr:row>
      <xdr:rowOff>161925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67</xdr:row>
      <xdr:rowOff>114300</xdr:rowOff>
    </xdr:from>
    <xdr:to>
      <xdr:col>2</xdr:col>
      <xdr:colOff>95250</xdr:colOff>
      <xdr:row>68</xdr:row>
      <xdr:rowOff>161925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67</xdr:row>
      <xdr:rowOff>95250</xdr:rowOff>
    </xdr:from>
    <xdr:to>
      <xdr:col>6</xdr:col>
      <xdr:colOff>952499</xdr:colOff>
      <xdr:row>68</xdr:row>
      <xdr:rowOff>142875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56</xdr:row>
      <xdr:rowOff>123825</xdr:rowOff>
    </xdr:from>
    <xdr:to>
      <xdr:col>2</xdr:col>
      <xdr:colOff>19050</xdr:colOff>
      <xdr:row>57</xdr:row>
      <xdr:rowOff>171450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36.9%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28.5%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55.8%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59.4%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58.1%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61.2%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59.1%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K48"/>
  <sheetViews>
    <sheetView tabSelected="1" view="pageBreakPreview" zoomScale="75" zoomScaleNormal="75" zoomScaleSheetLayoutView="75" workbookViewId="0">
      <selection activeCell="B35" sqref="B35"/>
    </sheetView>
  </sheetViews>
  <sheetFormatPr defaultColWidth="9" defaultRowHeight="13.2"/>
  <cols>
    <col min="1" max="1" width="9" style="1"/>
    <col min="2" max="2" width="4.33203125" style="1" customWidth="1"/>
    <col min="3" max="16384" width="9" style="1"/>
  </cols>
  <sheetData>
    <row r="1" spans="3:10" ht="35.25" customHeight="1">
      <c r="J1" s="3"/>
    </row>
    <row r="2" spans="3:10" ht="22.5" customHeight="1"/>
    <row r="3" spans="3:10" s="2" customFormat="1" ht="25.5" customHeight="1"/>
    <row r="4" spans="3:10" ht="21.9" customHeight="1"/>
    <row r="5" spans="3:10" ht="27" customHeight="1">
      <c r="C5" s="4"/>
    </row>
    <row r="6" spans="3:10" ht="21.9" customHeight="1"/>
    <row r="7" spans="3:10" ht="21.9" customHeight="1"/>
    <row r="8" spans="3:10" ht="21.9" customHeight="1"/>
    <row r="9" spans="3:10" ht="21.9" customHeight="1"/>
    <row r="10" spans="3:10" ht="21.9" customHeight="1"/>
    <row r="11" spans="3:10" ht="21.9" customHeight="1"/>
    <row r="12" spans="3:10" ht="21.9" customHeight="1"/>
    <row r="13" spans="3:10" ht="21.9" customHeight="1"/>
    <row r="14" spans="3:10" ht="21.9" customHeight="1"/>
    <row r="15" spans="3:10" ht="21.9" customHeight="1"/>
    <row r="16" spans="3:10" ht="21.9" customHeight="1"/>
    <row r="17" ht="21.9" customHeight="1"/>
    <row r="18" ht="21.9" customHeight="1"/>
    <row r="35" spans="2:11" ht="24.9" customHeight="1"/>
    <row r="36" spans="2:11" ht="24.9" customHeight="1">
      <c r="B36" s="9" t="s">
        <v>4</v>
      </c>
      <c r="C36" s="10"/>
    </row>
    <row r="37" spans="2:11" ht="24.9" customHeight="1">
      <c r="B37" s="9" t="s">
        <v>36</v>
      </c>
      <c r="C37" s="10"/>
    </row>
    <row r="38" spans="2:11" ht="24.9" customHeight="1">
      <c r="B38" s="9" t="s">
        <v>5</v>
      </c>
      <c r="C38" s="10"/>
    </row>
    <row r="39" spans="2:11" ht="24.9" customHeight="1">
      <c r="C39" s="12" t="s">
        <v>40</v>
      </c>
    </row>
    <row r="40" spans="2:11" ht="24.9" customHeight="1">
      <c r="B40" s="9" t="s">
        <v>37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" customHeight="1">
      <c r="B41" s="11"/>
      <c r="C41" s="12" t="s">
        <v>141</v>
      </c>
      <c r="D41" s="7"/>
      <c r="E41" s="7"/>
      <c r="F41" s="7"/>
      <c r="G41" s="7"/>
      <c r="H41" s="7"/>
      <c r="I41" s="7"/>
      <c r="J41" s="7"/>
      <c r="K41" s="6"/>
    </row>
    <row r="42" spans="2:11" ht="24.9" customHeight="1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" customHeight="1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10.5" customHeight="1">
      <c r="B44" s="11"/>
      <c r="C44" s="12"/>
      <c r="D44" s="7"/>
      <c r="E44" s="7"/>
      <c r="F44" s="7"/>
      <c r="G44" s="7"/>
      <c r="H44" s="7"/>
      <c r="I44" s="7"/>
      <c r="J44" s="7"/>
      <c r="K44" s="6"/>
    </row>
    <row r="45" spans="2:11" ht="24.9" customHeight="1">
      <c r="B45" s="198" t="s">
        <v>189</v>
      </c>
      <c r="D45" s="7"/>
      <c r="E45" s="7"/>
      <c r="F45" s="7"/>
      <c r="G45" s="7"/>
      <c r="H45" s="7"/>
      <c r="I45" s="7"/>
      <c r="J45" s="7"/>
      <c r="K45" s="6"/>
    </row>
    <row r="46" spans="2:11" ht="24.9" customHeight="1">
      <c r="B46" s="5"/>
      <c r="C46" s="7"/>
      <c r="D46" s="7"/>
      <c r="E46" s="7"/>
      <c r="F46" s="7"/>
      <c r="G46" s="7"/>
      <c r="H46" s="7"/>
      <c r="I46" s="7"/>
      <c r="J46" s="7"/>
      <c r="K46" s="6"/>
    </row>
    <row r="47" spans="2:11" ht="24.9" customHeight="1"/>
    <row r="48" spans="2:11" ht="24.9" customHeight="1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outlinePr summaryBelow="0" summaryRight="0"/>
  </sheetPr>
  <dimension ref="A1:M137"/>
  <sheetViews>
    <sheetView zoomScaleNormal="100" workbookViewId="0"/>
  </sheetViews>
  <sheetFormatPr defaultColWidth="9" defaultRowHeight="13.2"/>
  <cols>
    <col min="1" max="1" width="2.6640625" style="14" customWidth="1"/>
    <col min="2" max="2" width="18.21875" style="14" customWidth="1"/>
    <col min="3" max="3" width="11.6640625" style="14" customWidth="1"/>
    <col min="4" max="4" width="10.6640625" style="14" customWidth="1"/>
    <col min="5" max="7" width="10.109375" style="14" customWidth="1"/>
    <col min="8" max="8" width="11.6640625" style="14" customWidth="1"/>
    <col min="9" max="9" width="10.109375" style="14" customWidth="1"/>
    <col min="10" max="10" width="2.6640625" style="14" customWidth="1"/>
    <col min="11" max="13" width="0" style="14" hidden="1" customWidth="1"/>
    <col min="14" max="16384" width="9" style="14"/>
  </cols>
  <sheetData>
    <row r="1" spans="1:13" ht="20.100000000000001" customHeight="1">
      <c r="A1" s="13" t="s">
        <v>11</v>
      </c>
    </row>
    <row r="2" spans="1:13" ht="14.1" customHeight="1">
      <c r="H2" s="25" t="s">
        <v>35</v>
      </c>
      <c r="I2" s="25"/>
    </row>
    <row r="3" spans="1:13" ht="20.100000000000001" customHeight="1">
      <c r="B3" s="15"/>
      <c r="C3" s="199" t="s">
        <v>0</v>
      </c>
      <c r="D3" s="201" t="s">
        <v>12</v>
      </c>
      <c r="E3" s="20"/>
      <c r="F3" s="20"/>
      <c r="G3" s="21"/>
      <c r="H3" s="199" t="s">
        <v>13</v>
      </c>
      <c r="I3" s="199" t="s">
        <v>14</v>
      </c>
      <c r="J3" s="27"/>
    </row>
    <row r="4" spans="1:13" ht="20.100000000000001" customHeight="1" thickBot="1">
      <c r="B4" s="16"/>
      <c r="C4" s="200"/>
      <c r="D4" s="202"/>
      <c r="E4" s="22" t="s">
        <v>15</v>
      </c>
      <c r="F4" s="22" t="s">
        <v>144</v>
      </c>
      <c r="G4" s="23" t="s">
        <v>143</v>
      </c>
      <c r="H4" s="200"/>
      <c r="I4" s="200"/>
      <c r="J4" s="27"/>
      <c r="K4" s="28" t="s">
        <v>25</v>
      </c>
      <c r="L4" s="25" t="s">
        <v>39</v>
      </c>
      <c r="M4" s="25" t="s">
        <v>38</v>
      </c>
    </row>
    <row r="5" spans="1:13" ht="20.100000000000001" customHeight="1" thickTop="1" thickBot="1">
      <c r="B5" s="17" t="s">
        <v>16</v>
      </c>
      <c r="C5" s="29">
        <f>SUM(C6:C13)</f>
        <v>685373</v>
      </c>
      <c r="D5" s="30">
        <f>SUM(E5:G5)</f>
        <v>220490</v>
      </c>
      <c r="E5" s="31">
        <f>SUM(E6:E13)</f>
        <v>102587</v>
      </c>
      <c r="F5" s="31">
        <f>SUM(F6:F13)</f>
        <v>78190</v>
      </c>
      <c r="G5" s="32">
        <f t="shared" ref="G5:H5" si="0">SUM(G6:G13)</f>
        <v>39713</v>
      </c>
      <c r="H5" s="29">
        <f t="shared" si="0"/>
        <v>216277</v>
      </c>
      <c r="I5" s="33">
        <f>D5/C5</f>
        <v>0.32170803343580795</v>
      </c>
      <c r="J5" s="26"/>
      <c r="K5" s="24">
        <f t="shared" ref="K5:K13" si="1">C5-D5-H5</f>
        <v>248606</v>
      </c>
      <c r="L5" s="58">
        <f>E5/C5</f>
        <v>0.14968053891822408</v>
      </c>
      <c r="M5" s="58">
        <f>G5/C5</f>
        <v>5.7943630694526925E-2</v>
      </c>
    </row>
    <row r="6" spans="1:13" ht="20.100000000000001" customHeight="1" thickTop="1">
      <c r="B6" s="18" t="s">
        <v>17</v>
      </c>
      <c r="C6" s="34">
        <v>187159</v>
      </c>
      <c r="D6" s="35">
        <f t="shared" ref="D6:D13" si="2">SUM(E6:G6)</f>
        <v>46376</v>
      </c>
      <c r="E6" s="36">
        <v>22551</v>
      </c>
      <c r="F6" s="36">
        <v>16751</v>
      </c>
      <c r="G6" s="37">
        <v>7074</v>
      </c>
      <c r="H6" s="34">
        <v>63124</v>
      </c>
      <c r="I6" s="38">
        <f t="shared" ref="I6:I13" si="3">D6/C6</f>
        <v>0.24778931283026731</v>
      </c>
      <c r="J6" s="26"/>
      <c r="K6" s="24">
        <f t="shared" si="1"/>
        <v>77659</v>
      </c>
      <c r="L6" s="58">
        <f t="shared" ref="L6:L13" si="4">E6/C6</f>
        <v>0.12049113320759354</v>
      </c>
      <c r="M6" s="58">
        <f t="shared" ref="M6:M13" si="5">G6/C6</f>
        <v>3.7796739670547502E-2</v>
      </c>
    </row>
    <row r="7" spans="1:13" ht="20.100000000000001" customHeight="1">
      <c r="B7" s="19" t="s">
        <v>18</v>
      </c>
      <c r="C7" s="39">
        <v>91428</v>
      </c>
      <c r="D7" s="40">
        <f t="shared" si="2"/>
        <v>30695</v>
      </c>
      <c r="E7" s="41">
        <v>13808</v>
      </c>
      <c r="F7" s="41">
        <v>11353</v>
      </c>
      <c r="G7" s="42">
        <v>5534</v>
      </c>
      <c r="H7" s="39">
        <v>28632</v>
      </c>
      <c r="I7" s="43">
        <f t="shared" si="3"/>
        <v>0.33572866080413005</v>
      </c>
      <c r="J7" s="26"/>
      <c r="K7" s="24">
        <f t="shared" si="1"/>
        <v>32101</v>
      </c>
      <c r="L7" s="58">
        <f t="shared" si="4"/>
        <v>0.15102594391214946</v>
      </c>
      <c r="M7" s="58">
        <f t="shared" si="5"/>
        <v>6.0528503303145645E-2</v>
      </c>
    </row>
    <row r="8" spans="1:13" ht="20.100000000000001" customHeight="1">
      <c r="B8" s="19" t="s">
        <v>19</v>
      </c>
      <c r="C8" s="39">
        <v>48755</v>
      </c>
      <c r="D8" s="40">
        <f t="shared" si="2"/>
        <v>18479</v>
      </c>
      <c r="E8" s="41">
        <v>8666</v>
      </c>
      <c r="F8" s="41">
        <v>6320</v>
      </c>
      <c r="G8" s="42">
        <v>3493</v>
      </c>
      <c r="H8" s="39">
        <v>14462</v>
      </c>
      <c r="I8" s="43">
        <f t="shared" si="3"/>
        <v>0.37901753666290638</v>
      </c>
      <c r="J8" s="26"/>
      <c r="K8" s="24">
        <f t="shared" si="1"/>
        <v>15814</v>
      </c>
      <c r="L8" s="58">
        <f t="shared" si="4"/>
        <v>0.17774587221823404</v>
      </c>
      <c r="M8" s="58">
        <f t="shared" si="5"/>
        <v>7.1643933955491748E-2</v>
      </c>
    </row>
    <row r="9" spans="1:13" ht="20.100000000000001" customHeight="1">
      <c r="B9" s="19" t="s">
        <v>20</v>
      </c>
      <c r="C9" s="39">
        <v>32319</v>
      </c>
      <c r="D9" s="40">
        <f t="shared" si="2"/>
        <v>10083</v>
      </c>
      <c r="E9" s="41">
        <v>4935</v>
      </c>
      <c r="F9" s="41">
        <v>3397</v>
      </c>
      <c r="G9" s="42">
        <v>1751</v>
      </c>
      <c r="H9" s="39">
        <v>10213</v>
      </c>
      <c r="I9" s="43">
        <f t="shared" si="3"/>
        <v>0.31198366286085583</v>
      </c>
      <c r="J9" s="26"/>
      <c r="K9" s="24">
        <f t="shared" si="1"/>
        <v>12023</v>
      </c>
      <c r="L9" s="58">
        <f t="shared" si="4"/>
        <v>0.15269655620532813</v>
      </c>
      <c r="M9" s="58">
        <f t="shared" si="5"/>
        <v>5.4178656517837806E-2</v>
      </c>
    </row>
    <row r="10" spans="1:13" ht="20.100000000000001" customHeight="1">
      <c r="B10" s="19" t="s">
        <v>21</v>
      </c>
      <c r="C10" s="39">
        <v>44006</v>
      </c>
      <c r="D10" s="40">
        <f t="shared" si="2"/>
        <v>14430</v>
      </c>
      <c r="E10" s="41">
        <v>6691</v>
      </c>
      <c r="F10" s="41">
        <v>4908</v>
      </c>
      <c r="G10" s="42">
        <v>2831</v>
      </c>
      <c r="H10" s="39">
        <v>13626</v>
      </c>
      <c r="I10" s="43">
        <f t="shared" si="3"/>
        <v>0.32790983047766215</v>
      </c>
      <c r="J10" s="26"/>
      <c r="K10" s="24">
        <f t="shared" si="1"/>
        <v>15950</v>
      </c>
      <c r="L10" s="58">
        <f t="shared" si="4"/>
        <v>0.15204744807526246</v>
      </c>
      <c r="M10" s="58">
        <f t="shared" si="5"/>
        <v>6.4332136526837252E-2</v>
      </c>
    </row>
    <row r="11" spans="1:13" ht="20.100000000000001" customHeight="1">
      <c r="B11" s="19" t="s">
        <v>22</v>
      </c>
      <c r="C11" s="39">
        <v>95728</v>
      </c>
      <c r="D11" s="40">
        <f t="shared" si="2"/>
        <v>31550</v>
      </c>
      <c r="E11" s="41">
        <v>14459</v>
      </c>
      <c r="F11" s="41">
        <v>11166</v>
      </c>
      <c r="G11" s="42">
        <v>5925</v>
      </c>
      <c r="H11" s="39">
        <v>30817</v>
      </c>
      <c r="I11" s="43">
        <f t="shared" si="3"/>
        <v>0.32957964231990639</v>
      </c>
      <c r="J11" s="26"/>
      <c r="K11" s="24">
        <f t="shared" si="1"/>
        <v>33361</v>
      </c>
      <c r="L11" s="58">
        <f t="shared" si="4"/>
        <v>0.15104253718870131</v>
      </c>
      <c r="M11" s="58">
        <f t="shared" si="5"/>
        <v>6.1894116663880998E-2</v>
      </c>
    </row>
    <row r="12" spans="1:13" ht="20.100000000000001" customHeight="1">
      <c r="B12" s="19" t="s">
        <v>23</v>
      </c>
      <c r="C12" s="39">
        <v>130558</v>
      </c>
      <c r="D12" s="40">
        <f t="shared" si="2"/>
        <v>48604</v>
      </c>
      <c r="E12" s="41">
        <v>22562</v>
      </c>
      <c r="F12" s="41">
        <v>16889</v>
      </c>
      <c r="G12" s="42">
        <v>9153</v>
      </c>
      <c r="H12" s="39">
        <v>38648</v>
      </c>
      <c r="I12" s="43">
        <f t="shared" si="3"/>
        <v>0.37227898711683693</v>
      </c>
      <c r="J12" s="26"/>
      <c r="K12" s="24">
        <f t="shared" si="1"/>
        <v>43306</v>
      </c>
      <c r="L12" s="58">
        <f t="shared" si="4"/>
        <v>0.17281208351843624</v>
      </c>
      <c r="M12" s="58">
        <f t="shared" si="5"/>
        <v>7.0106772468941009E-2</v>
      </c>
    </row>
    <row r="13" spans="1:13" ht="20.100000000000001" customHeight="1">
      <c r="B13" s="19" t="s">
        <v>24</v>
      </c>
      <c r="C13" s="39">
        <v>55420</v>
      </c>
      <c r="D13" s="40">
        <f t="shared" si="2"/>
        <v>20273</v>
      </c>
      <c r="E13" s="41">
        <v>8915</v>
      </c>
      <c r="F13" s="41">
        <v>7406</v>
      </c>
      <c r="G13" s="42">
        <v>3952</v>
      </c>
      <c r="H13" s="39">
        <v>16755</v>
      </c>
      <c r="I13" s="43">
        <f t="shared" si="3"/>
        <v>0.36580656802598338</v>
      </c>
      <c r="J13" s="26"/>
      <c r="K13" s="24">
        <f t="shared" si="1"/>
        <v>18392</v>
      </c>
      <c r="L13" s="58">
        <f t="shared" si="4"/>
        <v>0.16086250451100687</v>
      </c>
      <c r="M13" s="58">
        <f t="shared" si="5"/>
        <v>7.1309996391194508E-2</v>
      </c>
    </row>
    <row r="14" spans="1:13" ht="20.100000000000001" customHeight="1"/>
    <row r="15" spans="1:13" ht="20.100000000000001" customHeight="1"/>
    <row r="16" spans="1:13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</sheetData>
  <mergeCells count="4">
    <mergeCell ref="C3:C4"/>
    <mergeCell ref="D3:D4"/>
    <mergeCell ref="H3:H4"/>
    <mergeCell ref="I3:I4"/>
  </mergeCells>
  <phoneticPr fontId="2"/>
  <pageMargins left="0.51181102362204722" right="0.51181102362204722" top="0.35433070866141736" bottom="0.35433070866141736" header="0.31496062992125984" footer="0.31496062992125984"/>
  <pageSetup paperSize="9" scale="96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U224"/>
  <sheetViews>
    <sheetView zoomScaleNormal="100" workbookViewId="0"/>
  </sheetViews>
  <sheetFormatPr defaultColWidth="9" defaultRowHeight="13.2"/>
  <cols>
    <col min="1" max="1" width="2.6640625" style="14" customWidth="1"/>
    <col min="2" max="2" width="2.88671875" style="14" customWidth="1"/>
    <col min="3" max="3" width="12.77734375" style="14" customWidth="1"/>
    <col min="4" max="12" width="8.33203125" style="14" customWidth="1"/>
    <col min="13" max="13" width="2.6640625" style="14" customWidth="1"/>
    <col min="14" max="16384" width="9" style="14"/>
  </cols>
  <sheetData>
    <row r="1" spans="1:21" ht="20.100000000000001" customHeight="1">
      <c r="A1" s="13" t="s">
        <v>42</v>
      </c>
      <c r="B1" s="13"/>
    </row>
    <row r="2" spans="1:21" ht="14.1" customHeight="1">
      <c r="K2" s="44" t="s">
        <v>2</v>
      </c>
    </row>
    <row r="3" spans="1:21" ht="20.100000000000001" customHeight="1">
      <c r="B3" s="120"/>
      <c r="C3" s="112"/>
      <c r="D3" s="113" t="s">
        <v>26</v>
      </c>
      <c r="E3" s="114" t="s">
        <v>27</v>
      </c>
      <c r="F3" s="114" t="s">
        <v>28</v>
      </c>
      <c r="G3" s="114" t="s">
        <v>29</v>
      </c>
      <c r="H3" s="114" t="s">
        <v>30</v>
      </c>
      <c r="I3" s="114" t="s">
        <v>31</v>
      </c>
      <c r="J3" s="113" t="s">
        <v>32</v>
      </c>
      <c r="K3" s="115" t="s">
        <v>33</v>
      </c>
      <c r="L3" s="116" t="s">
        <v>1</v>
      </c>
    </row>
    <row r="4" spans="1:21" ht="20.100000000000001" customHeight="1">
      <c r="B4" s="205" t="s">
        <v>66</v>
      </c>
      <c r="C4" s="206"/>
      <c r="D4" s="45">
        <f>SUM(D5:D7)</f>
        <v>7104</v>
      </c>
      <c r="E4" s="46">
        <f t="shared" ref="E4:K4" si="0">SUM(E5:E7)</f>
        <v>5576</v>
      </c>
      <c r="F4" s="46">
        <f t="shared" si="0"/>
        <v>8843</v>
      </c>
      <c r="G4" s="46">
        <f t="shared" si="0"/>
        <v>5298</v>
      </c>
      <c r="H4" s="46">
        <f t="shared" si="0"/>
        <v>4606</v>
      </c>
      <c r="I4" s="46">
        <f t="shared" si="0"/>
        <v>5585</v>
      </c>
      <c r="J4" s="45">
        <f t="shared" si="0"/>
        <v>3032</v>
      </c>
      <c r="K4" s="47">
        <f t="shared" si="0"/>
        <v>40044</v>
      </c>
      <c r="L4" s="55">
        <f>K4/人口統計!D5</f>
        <v>0.18161367862488095</v>
      </c>
      <c r="O4" s="14" t="s">
        <v>188</v>
      </c>
    </row>
    <row r="5" spans="1:21" ht="20.100000000000001" customHeight="1">
      <c r="B5" s="117"/>
      <c r="C5" s="118" t="s">
        <v>15</v>
      </c>
      <c r="D5" s="48">
        <v>840</v>
      </c>
      <c r="E5" s="49">
        <v>777</v>
      </c>
      <c r="F5" s="49">
        <v>795</v>
      </c>
      <c r="G5" s="49">
        <v>579</v>
      </c>
      <c r="H5" s="49">
        <v>505</v>
      </c>
      <c r="I5" s="49">
        <v>522</v>
      </c>
      <c r="J5" s="48">
        <v>317</v>
      </c>
      <c r="K5" s="50">
        <f>SUM(D5:J5)</f>
        <v>4335</v>
      </c>
      <c r="L5" s="56">
        <f>K5/人口統計!D5</f>
        <v>1.9660755589822668E-2</v>
      </c>
      <c r="O5" s="14" t="s">
        <v>26</v>
      </c>
      <c r="P5" s="14" t="s">
        <v>27</v>
      </c>
      <c r="Q5" s="14" t="s">
        <v>28</v>
      </c>
      <c r="R5" s="14" t="s">
        <v>29</v>
      </c>
      <c r="S5" s="14" t="s">
        <v>30</v>
      </c>
      <c r="T5" s="14" t="s">
        <v>31</v>
      </c>
      <c r="U5" s="14" t="s">
        <v>32</v>
      </c>
    </row>
    <row r="6" spans="1:21" ht="20.100000000000001" customHeight="1">
      <c r="B6" s="117"/>
      <c r="C6" s="118" t="s">
        <v>144</v>
      </c>
      <c r="D6" s="48">
        <v>2898</v>
      </c>
      <c r="E6" s="49">
        <v>2032</v>
      </c>
      <c r="F6" s="49">
        <v>2905</v>
      </c>
      <c r="G6" s="49">
        <v>1584</v>
      </c>
      <c r="H6" s="49">
        <v>1354</v>
      </c>
      <c r="I6" s="49">
        <v>1418</v>
      </c>
      <c r="J6" s="48">
        <v>846</v>
      </c>
      <c r="K6" s="50">
        <f>SUM(D6:J6)</f>
        <v>13037</v>
      </c>
      <c r="L6" s="56">
        <f>K6/人口統計!D5</f>
        <v>5.9127398067939589E-2</v>
      </c>
      <c r="O6" s="162">
        <f>SUM(D6,D7)</f>
        <v>6264</v>
      </c>
      <c r="P6" s="162">
        <f t="shared" ref="P6:U6" si="1">SUM(E6,E7)</f>
        <v>4799</v>
      </c>
      <c r="Q6" s="162">
        <f t="shared" si="1"/>
        <v>8048</v>
      </c>
      <c r="R6" s="162">
        <f t="shared" si="1"/>
        <v>4719</v>
      </c>
      <c r="S6" s="162">
        <f t="shared" si="1"/>
        <v>4101</v>
      </c>
      <c r="T6" s="162">
        <f t="shared" si="1"/>
        <v>5063</v>
      </c>
      <c r="U6" s="162">
        <f t="shared" si="1"/>
        <v>2715</v>
      </c>
    </row>
    <row r="7" spans="1:21" ht="20.100000000000001" customHeight="1">
      <c r="B7" s="117"/>
      <c r="C7" s="119" t="s">
        <v>143</v>
      </c>
      <c r="D7" s="51">
        <v>3366</v>
      </c>
      <c r="E7" s="52">
        <v>2767</v>
      </c>
      <c r="F7" s="52">
        <v>5143</v>
      </c>
      <c r="G7" s="52">
        <v>3135</v>
      </c>
      <c r="H7" s="52">
        <v>2747</v>
      </c>
      <c r="I7" s="52">
        <v>3645</v>
      </c>
      <c r="J7" s="51">
        <v>1869</v>
      </c>
      <c r="K7" s="53">
        <f>SUM(D7:J7)</f>
        <v>22672</v>
      </c>
      <c r="L7" s="57">
        <f>K7/人口統計!D5</f>
        <v>0.10282552496711869</v>
      </c>
      <c r="O7" s="14">
        <f>O6/($K$6+$K$7)</f>
        <v>0.17541796185835504</v>
      </c>
      <c r="P7" s="14">
        <f t="shared" ref="P7:U7" si="2">P6/($K$6+$K$7)</f>
        <v>0.13439188999971996</v>
      </c>
      <c r="Q7" s="14">
        <f t="shared" si="2"/>
        <v>0.22537735584866561</v>
      </c>
      <c r="R7" s="14">
        <f t="shared" si="2"/>
        <v>0.13215155843064774</v>
      </c>
      <c r="S7" s="14">
        <f t="shared" si="2"/>
        <v>0.11484499705956482</v>
      </c>
      <c r="T7" s="14">
        <f t="shared" si="2"/>
        <v>0.14178498417765828</v>
      </c>
      <c r="U7" s="14">
        <f t="shared" si="2"/>
        <v>7.6031252625388554E-2</v>
      </c>
    </row>
    <row r="8" spans="1:21" ht="20.100000000000001" customHeight="1" thickBot="1">
      <c r="B8" s="205" t="s">
        <v>67</v>
      </c>
      <c r="C8" s="206"/>
      <c r="D8" s="45">
        <v>82</v>
      </c>
      <c r="E8" s="46">
        <v>103</v>
      </c>
      <c r="F8" s="46">
        <v>95</v>
      </c>
      <c r="G8" s="46">
        <v>112</v>
      </c>
      <c r="H8" s="46">
        <v>85</v>
      </c>
      <c r="I8" s="46">
        <v>64</v>
      </c>
      <c r="J8" s="45">
        <v>43</v>
      </c>
      <c r="K8" s="47">
        <f>SUM(D8:J8)</f>
        <v>584</v>
      </c>
      <c r="L8" s="80"/>
    </row>
    <row r="9" spans="1:21" ht="20.100000000000001" customHeight="1" thickTop="1">
      <c r="B9" s="207" t="s">
        <v>34</v>
      </c>
      <c r="C9" s="208"/>
      <c r="D9" s="35">
        <f>D4+D8</f>
        <v>7186</v>
      </c>
      <c r="E9" s="34">
        <f t="shared" ref="E9:K9" si="3">E4+E8</f>
        <v>5679</v>
      </c>
      <c r="F9" s="34">
        <f t="shared" si="3"/>
        <v>8938</v>
      </c>
      <c r="G9" s="34">
        <f t="shared" si="3"/>
        <v>5410</v>
      </c>
      <c r="H9" s="34">
        <f t="shared" si="3"/>
        <v>4691</v>
      </c>
      <c r="I9" s="34">
        <f t="shared" si="3"/>
        <v>5649</v>
      </c>
      <c r="J9" s="35">
        <f t="shared" si="3"/>
        <v>3075</v>
      </c>
      <c r="K9" s="54">
        <f t="shared" si="3"/>
        <v>40628</v>
      </c>
      <c r="L9" s="81"/>
    </row>
    <row r="10" spans="1:21" ht="20.100000000000001" customHeight="1"/>
    <row r="11" spans="1:21" ht="20.100000000000001" customHeight="1"/>
    <row r="12" spans="1:21" ht="20.100000000000001" customHeight="1"/>
    <row r="13" spans="1:21" ht="20.100000000000001" customHeight="1"/>
    <row r="14" spans="1:21" ht="20.100000000000001" customHeight="1"/>
    <row r="15" spans="1:21" ht="20.100000000000001" customHeight="1"/>
    <row r="16" spans="1:21" ht="20.100000000000001" customHeight="1"/>
    <row r="17" spans="1:12" ht="20.100000000000001" customHeight="1"/>
    <row r="18" spans="1:12" ht="20.100000000000001" customHeight="1"/>
    <row r="19" spans="1:12" ht="20.100000000000001" customHeight="1"/>
    <row r="20" spans="1:12" ht="20.100000000000001" customHeight="1"/>
    <row r="21" spans="1:12" ht="20.100000000000001" customHeight="1">
      <c r="A21" s="13" t="s">
        <v>41</v>
      </c>
    </row>
    <row r="22" spans="1:12" ht="14.1" customHeight="1">
      <c r="K22" s="44" t="s">
        <v>2</v>
      </c>
    </row>
    <row r="23" spans="1:12" ht="20.100000000000001" customHeight="1">
      <c r="B23" s="120"/>
      <c r="C23" s="112"/>
      <c r="D23" s="113" t="s">
        <v>26</v>
      </c>
      <c r="E23" s="114" t="s">
        <v>27</v>
      </c>
      <c r="F23" s="114" t="s">
        <v>28</v>
      </c>
      <c r="G23" s="114" t="s">
        <v>29</v>
      </c>
      <c r="H23" s="114" t="s">
        <v>30</v>
      </c>
      <c r="I23" s="114" t="s">
        <v>31</v>
      </c>
      <c r="J23" s="113" t="s">
        <v>32</v>
      </c>
      <c r="K23" s="115" t="s">
        <v>33</v>
      </c>
      <c r="L23" s="116" t="s">
        <v>1</v>
      </c>
    </row>
    <row r="24" spans="1:12" ht="20.100000000000001" customHeight="1">
      <c r="B24" s="209" t="s">
        <v>17</v>
      </c>
      <c r="C24" s="210"/>
      <c r="D24" s="45">
        <v>1160</v>
      </c>
      <c r="E24" s="46">
        <v>1168</v>
      </c>
      <c r="F24" s="46">
        <v>1406</v>
      </c>
      <c r="G24" s="46">
        <v>941</v>
      </c>
      <c r="H24" s="46">
        <v>791</v>
      </c>
      <c r="I24" s="46">
        <v>977</v>
      </c>
      <c r="J24" s="45">
        <v>550</v>
      </c>
      <c r="K24" s="47">
        <f>SUM(D24:J24)</f>
        <v>6993</v>
      </c>
      <c r="L24" s="55">
        <f>K24/人口統計!D6</f>
        <v>0.15078920131102294</v>
      </c>
    </row>
    <row r="25" spans="1:12" ht="20.100000000000001" customHeight="1">
      <c r="B25" s="213" t="s">
        <v>43</v>
      </c>
      <c r="C25" s="214"/>
      <c r="D25" s="45">
        <v>1193</v>
      </c>
      <c r="E25" s="46">
        <v>1067</v>
      </c>
      <c r="F25" s="46">
        <v>1116</v>
      </c>
      <c r="G25" s="46">
        <v>708</v>
      </c>
      <c r="H25" s="46">
        <v>665</v>
      </c>
      <c r="I25" s="46">
        <v>681</v>
      </c>
      <c r="J25" s="45">
        <v>370</v>
      </c>
      <c r="K25" s="47">
        <f t="shared" ref="K25:K31" si="4">SUM(D25:J25)</f>
        <v>5800</v>
      </c>
      <c r="L25" s="55">
        <f>K25/人口統計!D7</f>
        <v>0.18895585600260628</v>
      </c>
    </row>
    <row r="26" spans="1:12" ht="20.100000000000001" customHeight="1">
      <c r="B26" s="213" t="s">
        <v>44</v>
      </c>
      <c r="C26" s="214"/>
      <c r="D26" s="45">
        <v>738</v>
      </c>
      <c r="E26" s="46">
        <v>396</v>
      </c>
      <c r="F26" s="46">
        <v>910</v>
      </c>
      <c r="G26" s="46">
        <v>471</v>
      </c>
      <c r="H26" s="46">
        <v>410</v>
      </c>
      <c r="I26" s="46">
        <v>525</v>
      </c>
      <c r="J26" s="45">
        <v>299</v>
      </c>
      <c r="K26" s="47">
        <f t="shared" si="4"/>
        <v>3749</v>
      </c>
      <c r="L26" s="55">
        <f>K26/人口統計!D8</f>
        <v>0.20287894366578277</v>
      </c>
    </row>
    <row r="27" spans="1:12" ht="20.100000000000001" customHeight="1">
      <c r="B27" s="213" t="s">
        <v>45</v>
      </c>
      <c r="C27" s="214"/>
      <c r="D27" s="45">
        <v>200</v>
      </c>
      <c r="E27" s="46">
        <v>171</v>
      </c>
      <c r="F27" s="46">
        <v>381</v>
      </c>
      <c r="G27" s="46">
        <v>213</v>
      </c>
      <c r="H27" s="46">
        <v>207</v>
      </c>
      <c r="I27" s="46">
        <v>194</v>
      </c>
      <c r="J27" s="45">
        <v>133</v>
      </c>
      <c r="K27" s="47">
        <f t="shared" si="4"/>
        <v>1499</v>
      </c>
      <c r="L27" s="55">
        <f>K27/人口統計!D9</f>
        <v>0.14866607160567291</v>
      </c>
    </row>
    <row r="28" spans="1:12" ht="20.100000000000001" customHeight="1">
      <c r="B28" s="213" t="s">
        <v>46</v>
      </c>
      <c r="C28" s="214"/>
      <c r="D28" s="45">
        <v>328</v>
      </c>
      <c r="E28" s="46">
        <v>258</v>
      </c>
      <c r="F28" s="46">
        <v>474</v>
      </c>
      <c r="G28" s="46">
        <v>319</v>
      </c>
      <c r="H28" s="46">
        <v>300</v>
      </c>
      <c r="I28" s="46">
        <v>375</v>
      </c>
      <c r="J28" s="45">
        <v>213</v>
      </c>
      <c r="K28" s="47">
        <f t="shared" si="4"/>
        <v>2267</v>
      </c>
      <c r="L28" s="55">
        <f>K28/人口統計!D10</f>
        <v>0.15710325710325709</v>
      </c>
    </row>
    <row r="29" spans="1:12" ht="20.100000000000001" customHeight="1">
      <c r="B29" s="213" t="s">
        <v>47</v>
      </c>
      <c r="C29" s="214"/>
      <c r="D29" s="45">
        <v>746</v>
      </c>
      <c r="E29" s="46">
        <v>709</v>
      </c>
      <c r="F29" s="46">
        <v>1407</v>
      </c>
      <c r="G29" s="46">
        <v>790</v>
      </c>
      <c r="H29" s="46">
        <v>689</v>
      </c>
      <c r="I29" s="46">
        <v>786</v>
      </c>
      <c r="J29" s="45">
        <v>414</v>
      </c>
      <c r="K29" s="47">
        <f t="shared" si="4"/>
        <v>5541</v>
      </c>
      <c r="L29" s="55">
        <f>K29/人口統計!D11</f>
        <v>0.17562599049128369</v>
      </c>
    </row>
    <row r="30" spans="1:12" ht="20.100000000000001" customHeight="1">
      <c r="B30" s="213" t="s">
        <v>48</v>
      </c>
      <c r="C30" s="214"/>
      <c r="D30" s="45">
        <v>2179</v>
      </c>
      <c r="E30" s="46">
        <v>1411</v>
      </c>
      <c r="F30" s="46">
        <v>2303</v>
      </c>
      <c r="G30" s="46">
        <v>1392</v>
      </c>
      <c r="H30" s="46">
        <v>1182</v>
      </c>
      <c r="I30" s="46">
        <v>1471</v>
      </c>
      <c r="J30" s="45">
        <v>757</v>
      </c>
      <c r="K30" s="47">
        <f t="shared" si="4"/>
        <v>10695</v>
      </c>
      <c r="L30" s="55">
        <f>K30/人口統計!D12</f>
        <v>0.22004361780923382</v>
      </c>
    </row>
    <row r="31" spans="1:12" ht="20.100000000000001" customHeight="1" thickBot="1">
      <c r="B31" s="209" t="s">
        <v>24</v>
      </c>
      <c r="C31" s="210"/>
      <c r="D31" s="45">
        <v>560</v>
      </c>
      <c r="E31" s="46">
        <v>396</v>
      </c>
      <c r="F31" s="46">
        <v>846</v>
      </c>
      <c r="G31" s="46">
        <v>464</v>
      </c>
      <c r="H31" s="46">
        <v>362</v>
      </c>
      <c r="I31" s="46">
        <v>576</v>
      </c>
      <c r="J31" s="45">
        <v>296</v>
      </c>
      <c r="K31" s="47">
        <f t="shared" si="4"/>
        <v>3500</v>
      </c>
      <c r="L31" s="59">
        <f>K31/人口統計!D13</f>
        <v>0.17264341735312977</v>
      </c>
    </row>
    <row r="32" spans="1:12" ht="20.100000000000001" customHeight="1" thickTop="1">
      <c r="B32" s="211" t="s">
        <v>49</v>
      </c>
      <c r="C32" s="212"/>
      <c r="D32" s="35">
        <f>SUM(D24:D31)</f>
        <v>7104</v>
      </c>
      <c r="E32" s="34">
        <f t="shared" ref="E32:J32" si="5">SUM(E24:E31)</f>
        <v>5576</v>
      </c>
      <c r="F32" s="34">
        <f t="shared" si="5"/>
        <v>8843</v>
      </c>
      <c r="G32" s="34">
        <f t="shared" si="5"/>
        <v>5298</v>
      </c>
      <c r="H32" s="34">
        <f t="shared" si="5"/>
        <v>4606</v>
      </c>
      <c r="I32" s="34">
        <f t="shared" si="5"/>
        <v>5585</v>
      </c>
      <c r="J32" s="35">
        <f t="shared" si="5"/>
        <v>3032</v>
      </c>
      <c r="K32" s="54">
        <f>SUM(K24:K31)</f>
        <v>40044</v>
      </c>
      <c r="L32" s="60">
        <f>K32/人口統計!D5</f>
        <v>0.18161367862488095</v>
      </c>
    </row>
    <row r="33" spans="1:11" ht="20.100000000000001" customHeight="1">
      <c r="C33" s="14" t="s">
        <v>50</v>
      </c>
    </row>
    <row r="34" spans="1:11" ht="20.100000000000001" customHeight="1"/>
    <row r="35" spans="1:11" ht="20.100000000000001" customHeight="1"/>
    <row r="36" spans="1:11" ht="20.100000000000001" customHeight="1"/>
    <row r="37" spans="1:11" ht="20.100000000000001" customHeight="1"/>
    <row r="38" spans="1:11" ht="20.100000000000001" customHeight="1"/>
    <row r="39" spans="1:11" ht="20.100000000000001" customHeight="1"/>
    <row r="40" spans="1:11" ht="20.100000000000001" customHeight="1"/>
    <row r="41" spans="1:11" ht="20.100000000000001" customHeight="1"/>
    <row r="42" spans="1:11" ht="20.100000000000001" customHeight="1"/>
    <row r="43" spans="1:11" ht="20.100000000000001" customHeight="1"/>
    <row r="44" spans="1:11" ht="20.100000000000001" customHeight="1"/>
    <row r="45" spans="1:11" ht="20.100000000000001" customHeight="1"/>
    <row r="46" spans="1:11" ht="20.100000000000001" customHeight="1"/>
    <row r="47" spans="1:11" ht="20.100000000000001" customHeight="1">
      <c r="A47" s="13" t="s">
        <v>153</v>
      </c>
    </row>
    <row r="48" spans="1:11" ht="20.100000000000001" customHeight="1">
      <c r="K48" s="44" t="s">
        <v>2</v>
      </c>
    </row>
    <row r="49" spans="2:14" ht="20.100000000000001" customHeight="1">
      <c r="B49" s="120"/>
      <c r="C49" s="112"/>
      <c r="D49" s="186" t="s">
        <v>26</v>
      </c>
      <c r="E49" s="114" t="s">
        <v>27</v>
      </c>
      <c r="F49" s="114" t="s">
        <v>28</v>
      </c>
      <c r="G49" s="114" t="s">
        <v>29</v>
      </c>
      <c r="H49" s="114" t="s">
        <v>30</v>
      </c>
      <c r="I49" s="114" t="s">
        <v>31</v>
      </c>
      <c r="J49" s="186" t="s">
        <v>32</v>
      </c>
      <c r="K49" s="115" t="s">
        <v>33</v>
      </c>
      <c r="L49" s="116" t="s">
        <v>1</v>
      </c>
      <c r="N49" s="14" t="s">
        <v>187</v>
      </c>
    </row>
    <row r="50" spans="2:14" ht="20.100000000000001" customHeight="1">
      <c r="B50" s="203" t="s">
        <v>154</v>
      </c>
      <c r="C50" s="204"/>
      <c r="D50" s="191">
        <v>254</v>
      </c>
      <c r="E50" s="192">
        <v>274</v>
      </c>
      <c r="F50" s="192">
        <v>291</v>
      </c>
      <c r="G50" s="192">
        <v>216</v>
      </c>
      <c r="H50" s="192">
        <v>165</v>
      </c>
      <c r="I50" s="192">
        <v>196</v>
      </c>
      <c r="J50" s="191">
        <v>117</v>
      </c>
      <c r="K50" s="193">
        <f t="shared" ref="K50:K82" si="6">SUM(D50:J50)</f>
        <v>1513</v>
      </c>
      <c r="L50" s="194">
        <f>K50/N50</f>
        <v>0.1405219652642333</v>
      </c>
      <c r="N50" s="14">
        <v>10767</v>
      </c>
    </row>
    <row r="51" spans="2:14" ht="20.100000000000001" customHeight="1">
      <c r="B51" s="203" t="s">
        <v>155</v>
      </c>
      <c r="C51" s="204"/>
      <c r="D51" s="191">
        <v>209</v>
      </c>
      <c r="E51" s="192">
        <v>188</v>
      </c>
      <c r="F51" s="192">
        <v>289</v>
      </c>
      <c r="G51" s="192">
        <v>155</v>
      </c>
      <c r="H51" s="192">
        <v>136</v>
      </c>
      <c r="I51" s="192">
        <v>179</v>
      </c>
      <c r="J51" s="191">
        <v>81</v>
      </c>
      <c r="K51" s="193">
        <f t="shared" si="6"/>
        <v>1237</v>
      </c>
      <c r="L51" s="194">
        <f t="shared" ref="L51:L82" si="7">K51/N51</f>
        <v>0.15905876301915906</v>
      </c>
      <c r="N51" s="14">
        <v>7777</v>
      </c>
    </row>
    <row r="52" spans="2:14" ht="20.100000000000001" customHeight="1">
      <c r="B52" s="203" t="s">
        <v>156</v>
      </c>
      <c r="C52" s="204"/>
      <c r="D52" s="191">
        <v>335</v>
      </c>
      <c r="E52" s="192">
        <v>323</v>
      </c>
      <c r="F52" s="192">
        <v>335</v>
      </c>
      <c r="G52" s="192">
        <v>263</v>
      </c>
      <c r="H52" s="192">
        <v>225</v>
      </c>
      <c r="I52" s="192">
        <v>243</v>
      </c>
      <c r="J52" s="191">
        <v>146</v>
      </c>
      <c r="K52" s="193">
        <f t="shared" si="6"/>
        <v>1870</v>
      </c>
      <c r="L52" s="194">
        <f t="shared" si="7"/>
        <v>0.16798418972332016</v>
      </c>
      <c r="N52" s="14">
        <v>11132</v>
      </c>
    </row>
    <row r="53" spans="2:14" ht="20.100000000000001" customHeight="1">
      <c r="B53" s="203" t="s">
        <v>157</v>
      </c>
      <c r="C53" s="204"/>
      <c r="D53" s="191">
        <v>170</v>
      </c>
      <c r="E53" s="192">
        <v>187</v>
      </c>
      <c r="F53" s="192">
        <v>228</v>
      </c>
      <c r="G53" s="192">
        <v>169</v>
      </c>
      <c r="H53" s="192">
        <v>127</v>
      </c>
      <c r="I53" s="192">
        <v>180</v>
      </c>
      <c r="J53" s="191">
        <v>103</v>
      </c>
      <c r="K53" s="193">
        <f t="shared" si="6"/>
        <v>1164</v>
      </c>
      <c r="L53" s="194">
        <f t="shared" si="7"/>
        <v>0.15166123778501628</v>
      </c>
      <c r="N53" s="14">
        <v>7675</v>
      </c>
    </row>
    <row r="54" spans="2:14" ht="20.100000000000001" customHeight="1">
      <c r="B54" s="203" t="s">
        <v>158</v>
      </c>
      <c r="C54" s="204"/>
      <c r="D54" s="191">
        <v>142</v>
      </c>
      <c r="E54" s="192">
        <v>171</v>
      </c>
      <c r="F54" s="192">
        <v>190</v>
      </c>
      <c r="G54" s="192">
        <v>113</v>
      </c>
      <c r="H54" s="192">
        <v>107</v>
      </c>
      <c r="I54" s="192">
        <v>138</v>
      </c>
      <c r="J54" s="191">
        <v>84</v>
      </c>
      <c r="K54" s="193">
        <f t="shared" si="6"/>
        <v>945</v>
      </c>
      <c r="L54" s="194">
        <f t="shared" si="7"/>
        <v>0.14518359194960823</v>
      </c>
      <c r="N54" s="14">
        <v>6509</v>
      </c>
    </row>
    <row r="55" spans="2:14" ht="20.100000000000001" customHeight="1">
      <c r="B55" s="203" t="s">
        <v>159</v>
      </c>
      <c r="C55" s="204"/>
      <c r="D55" s="191">
        <v>69</v>
      </c>
      <c r="E55" s="192">
        <v>63</v>
      </c>
      <c r="F55" s="192">
        <v>87</v>
      </c>
      <c r="G55" s="192">
        <v>55</v>
      </c>
      <c r="H55" s="192">
        <v>47</v>
      </c>
      <c r="I55" s="192">
        <v>55</v>
      </c>
      <c r="J55" s="191">
        <v>28</v>
      </c>
      <c r="K55" s="193">
        <f t="shared" si="6"/>
        <v>404</v>
      </c>
      <c r="L55" s="194">
        <f t="shared" si="7"/>
        <v>0.16057233704292528</v>
      </c>
      <c r="N55" s="14">
        <v>2516</v>
      </c>
    </row>
    <row r="56" spans="2:14" ht="20.100000000000001" customHeight="1">
      <c r="B56" s="203" t="s">
        <v>160</v>
      </c>
      <c r="C56" s="204"/>
      <c r="D56" s="191">
        <v>173</v>
      </c>
      <c r="E56" s="192">
        <v>162</v>
      </c>
      <c r="F56" s="192">
        <v>156</v>
      </c>
      <c r="G56" s="192">
        <v>123</v>
      </c>
      <c r="H56" s="192">
        <v>105</v>
      </c>
      <c r="I56" s="192">
        <v>103</v>
      </c>
      <c r="J56" s="191">
        <v>38</v>
      </c>
      <c r="K56" s="193">
        <f t="shared" si="6"/>
        <v>860</v>
      </c>
      <c r="L56" s="194">
        <f t="shared" si="7"/>
        <v>0.20140515222482436</v>
      </c>
      <c r="N56" s="14">
        <v>4270</v>
      </c>
    </row>
    <row r="57" spans="2:14" ht="20.100000000000001" customHeight="1">
      <c r="B57" s="203" t="s">
        <v>161</v>
      </c>
      <c r="C57" s="204"/>
      <c r="D57" s="191">
        <v>411</v>
      </c>
      <c r="E57" s="192">
        <v>389</v>
      </c>
      <c r="F57" s="192">
        <v>388</v>
      </c>
      <c r="G57" s="192">
        <v>238</v>
      </c>
      <c r="H57" s="192">
        <v>199</v>
      </c>
      <c r="I57" s="192">
        <v>218</v>
      </c>
      <c r="J57" s="191">
        <v>103</v>
      </c>
      <c r="K57" s="193">
        <f t="shared" si="6"/>
        <v>1946</v>
      </c>
      <c r="L57" s="194">
        <f t="shared" si="7"/>
        <v>0.21035563722840775</v>
      </c>
      <c r="N57" s="14">
        <v>9251</v>
      </c>
    </row>
    <row r="58" spans="2:14" ht="20.100000000000001" customHeight="1">
      <c r="B58" s="203" t="s">
        <v>162</v>
      </c>
      <c r="C58" s="204"/>
      <c r="D58" s="191">
        <v>396</v>
      </c>
      <c r="E58" s="192">
        <v>348</v>
      </c>
      <c r="F58" s="192">
        <v>396</v>
      </c>
      <c r="G58" s="192">
        <v>228</v>
      </c>
      <c r="H58" s="192">
        <v>236</v>
      </c>
      <c r="I58" s="192">
        <v>232</v>
      </c>
      <c r="J58" s="191">
        <v>152</v>
      </c>
      <c r="K58" s="193">
        <f t="shared" si="6"/>
        <v>1988</v>
      </c>
      <c r="L58" s="194">
        <f t="shared" si="7"/>
        <v>0.18799054373522459</v>
      </c>
      <c r="N58" s="14">
        <v>10575</v>
      </c>
    </row>
    <row r="59" spans="2:14" ht="20.100000000000001" customHeight="1">
      <c r="B59" s="203" t="s">
        <v>163</v>
      </c>
      <c r="C59" s="204"/>
      <c r="D59" s="191">
        <v>229</v>
      </c>
      <c r="E59" s="192">
        <v>186</v>
      </c>
      <c r="F59" s="192">
        <v>187</v>
      </c>
      <c r="G59" s="192">
        <v>139</v>
      </c>
      <c r="H59" s="192">
        <v>138</v>
      </c>
      <c r="I59" s="192">
        <v>139</v>
      </c>
      <c r="J59" s="191">
        <v>81</v>
      </c>
      <c r="K59" s="193">
        <f t="shared" si="6"/>
        <v>1099</v>
      </c>
      <c r="L59" s="194">
        <f t="shared" si="7"/>
        <v>0.16654038490680406</v>
      </c>
      <c r="N59" s="14">
        <v>6599</v>
      </c>
    </row>
    <row r="60" spans="2:14" ht="20.100000000000001" customHeight="1">
      <c r="B60" s="203" t="s">
        <v>164</v>
      </c>
      <c r="C60" s="204"/>
      <c r="D60" s="191">
        <v>364</v>
      </c>
      <c r="E60" s="192">
        <v>202</v>
      </c>
      <c r="F60" s="192">
        <v>488</v>
      </c>
      <c r="G60" s="192">
        <v>241</v>
      </c>
      <c r="H60" s="192">
        <v>220</v>
      </c>
      <c r="I60" s="192">
        <v>296</v>
      </c>
      <c r="J60" s="191">
        <v>164</v>
      </c>
      <c r="K60" s="193">
        <f t="shared" si="6"/>
        <v>1975</v>
      </c>
      <c r="L60" s="194">
        <f t="shared" si="7"/>
        <v>0.2080480353945012</v>
      </c>
      <c r="N60" s="14">
        <v>9493</v>
      </c>
    </row>
    <row r="61" spans="2:14" ht="20.100000000000001" customHeight="1">
      <c r="B61" s="203" t="s">
        <v>165</v>
      </c>
      <c r="C61" s="204"/>
      <c r="D61" s="191">
        <v>119</v>
      </c>
      <c r="E61" s="192">
        <v>67</v>
      </c>
      <c r="F61" s="192">
        <v>156</v>
      </c>
      <c r="G61" s="192">
        <v>88</v>
      </c>
      <c r="H61" s="192">
        <v>71</v>
      </c>
      <c r="I61" s="192">
        <v>84</v>
      </c>
      <c r="J61" s="191">
        <v>51</v>
      </c>
      <c r="K61" s="193">
        <f t="shared" si="6"/>
        <v>636</v>
      </c>
      <c r="L61" s="194">
        <f t="shared" si="7"/>
        <v>0.21185876082611593</v>
      </c>
      <c r="N61" s="14">
        <v>3002</v>
      </c>
    </row>
    <row r="62" spans="2:14" ht="20.100000000000001" customHeight="1">
      <c r="B62" s="203" t="s">
        <v>166</v>
      </c>
      <c r="C62" s="204"/>
      <c r="D62" s="191">
        <v>265</v>
      </c>
      <c r="E62" s="192">
        <v>134</v>
      </c>
      <c r="F62" s="192">
        <v>274</v>
      </c>
      <c r="G62" s="192">
        <v>153</v>
      </c>
      <c r="H62" s="192">
        <v>125</v>
      </c>
      <c r="I62" s="192">
        <v>153</v>
      </c>
      <c r="J62" s="191">
        <v>89</v>
      </c>
      <c r="K62" s="193">
        <f t="shared" si="6"/>
        <v>1193</v>
      </c>
      <c r="L62" s="194">
        <f t="shared" si="7"/>
        <v>0.19936497326203209</v>
      </c>
      <c r="N62" s="14">
        <v>5984</v>
      </c>
    </row>
    <row r="63" spans="2:14" ht="20.100000000000001" customHeight="1">
      <c r="B63" s="203" t="s">
        <v>167</v>
      </c>
      <c r="C63" s="204"/>
      <c r="D63" s="191">
        <v>193</v>
      </c>
      <c r="E63" s="192">
        <v>157</v>
      </c>
      <c r="F63" s="192">
        <v>353</v>
      </c>
      <c r="G63" s="192">
        <v>192</v>
      </c>
      <c r="H63" s="192">
        <v>182</v>
      </c>
      <c r="I63" s="192">
        <v>167</v>
      </c>
      <c r="J63" s="191">
        <v>108</v>
      </c>
      <c r="K63" s="193">
        <f t="shared" si="6"/>
        <v>1352</v>
      </c>
      <c r="L63" s="194">
        <f t="shared" si="7"/>
        <v>0.14682884448305822</v>
      </c>
      <c r="N63" s="14">
        <v>9208</v>
      </c>
    </row>
    <row r="64" spans="2:14" ht="20.100000000000001" customHeight="1">
      <c r="B64" s="203" t="s">
        <v>168</v>
      </c>
      <c r="C64" s="204"/>
      <c r="D64" s="191">
        <v>12</v>
      </c>
      <c r="E64" s="192">
        <v>19</v>
      </c>
      <c r="F64" s="192">
        <v>34</v>
      </c>
      <c r="G64" s="192">
        <v>25</v>
      </c>
      <c r="H64" s="192">
        <v>26</v>
      </c>
      <c r="I64" s="192">
        <v>30</v>
      </c>
      <c r="J64" s="191">
        <v>25</v>
      </c>
      <c r="K64" s="193">
        <f t="shared" si="6"/>
        <v>171</v>
      </c>
      <c r="L64" s="194">
        <f t="shared" si="7"/>
        <v>0.19542857142857142</v>
      </c>
      <c r="N64" s="14">
        <v>875</v>
      </c>
    </row>
    <row r="65" spans="2:14" ht="20.100000000000001" customHeight="1">
      <c r="B65" s="203" t="s">
        <v>169</v>
      </c>
      <c r="C65" s="204"/>
      <c r="D65" s="191">
        <v>204</v>
      </c>
      <c r="E65" s="192">
        <v>163</v>
      </c>
      <c r="F65" s="192">
        <v>330</v>
      </c>
      <c r="G65" s="192">
        <v>223</v>
      </c>
      <c r="H65" s="192">
        <v>215</v>
      </c>
      <c r="I65" s="192">
        <v>267</v>
      </c>
      <c r="J65" s="191">
        <v>148</v>
      </c>
      <c r="K65" s="193">
        <f t="shared" si="6"/>
        <v>1550</v>
      </c>
      <c r="L65" s="194">
        <f t="shared" si="7"/>
        <v>0.15593561368209255</v>
      </c>
      <c r="N65" s="14">
        <v>9940</v>
      </c>
    </row>
    <row r="66" spans="2:14" ht="20.100000000000001" customHeight="1">
      <c r="B66" s="203" t="s">
        <v>170</v>
      </c>
      <c r="C66" s="204"/>
      <c r="D66" s="191">
        <v>136</v>
      </c>
      <c r="E66" s="192">
        <v>101</v>
      </c>
      <c r="F66" s="192">
        <v>149</v>
      </c>
      <c r="G66" s="192">
        <v>102</v>
      </c>
      <c r="H66" s="192">
        <v>89</v>
      </c>
      <c r="I66" s="192">
        <v>110</v>
      </c>
      <c r="J66" s="191">
        <v>69</v>
      </c>
      <c r="K66" s="193">
        <f t="shared" si="6"/>
        <v>756</v>
      </c>
      <c r="L66" s="194">
        <f t="shared" si="7"/>
        <v>0.16837416481069042</v>
      </c>
      <c r="N66" s="14">
        <v>4490</v>
      </c>
    </row>
    <row r="67" spans="2:14" ht="20.100000000000001" customHeight="1">
      <c r="B67" s="203" t="s">
        <v>171</v>
      </c>
      <c r="C67" s="204"/>
      <c r="D67" s="187">
        <v>556</v>
      </c>
      <c r="E67" s="188">
        <v>515</v>
      </c>
      <c r="F67" s="188">
        <v>1009</v>
      </c>
      <c r="G67" s="188">
        <v>561</v>
      </c>
      <c r="H67" s="188">
        <v>495</v>
      </c>
      <c r="I67" s="188">
        <v>594</v>
      </c>
      <c r="J67" s="187">
        <v>303</v>
      </c>
      <c r="K67" s="189">
        <f t="shared" si="6"/>
        <v>4033</v>
      </c>
      <c r="L67" s="195">
        <f t="shared" si="7"/>
        <v>0.18562157683987665</v>
      </c>
      <c r="N67" s="14">
        <v>21727</v>
      </c>
    </row>
    <row r="68" spans="2:14" ht="20.100000000000001" customHeight="1">
      <c r="B68" s="203" t="s">
        <v>172</v>
      </c>
      <c r="C68" s="204"/>
      <c r="D68" s="187">
        <v>79</v>
      </c>
      <c r="E68" s="188">
        <v>90</v>
      </c>
      <c r="F68" s="188">
        <v>177</v>
      </c>
      <c r="G68" s="188">
        <v>119</v>
      </c>
      <c r="H68" s="188">
        <v>92</v>
      </c>
      <c r="I68" s="188">
        <v>81</v>
      </c>
      <c r="J68" s="187">
        <v>51</v>
      </c>
      <c r="K68" s="189">
        <f t="shared" si="6"/>
        <v>689</v>
      </c>
      <c r="L68" s="195">
        <f t="shared" si="7"/>
        <v>0.16883116883116883</v>
      </c>
      <c r="N68" s="14">
        <v>4081</v>
      </c>
    </row>
    <row r="69" spans="2:14" ht="20.100000000000001" customHeight="1">
      <c r="B69" s="203" t="s">
        <v>173</v>
      </c>
      <c r="C69" s="204"/>
      <c r="D69" s="187">
        <v>115</v>
      </c>
      <c r="E69" s="188">
        <v>116</v>
      </c>
      <c r="F69" s="188">
        <v>246</v>
      </c>
      <c r="G69" s="188">
        <v>125</v>
      </c>
      <c r="H69" s="188">
        <v>115</v>
      </c>
      <c r="I69" s="188">
        <v>120</v>
      </c>
      <c r="J69" s="187">
        <v>64</v>
      </c>
      <c r="K69" s="189">
        <f t="shared" si="6"/>
        <v>901</v>
      </c>
      <c r="L69" s="195">
        <f t="shared" si="7"/>
        <v>0.15691396725879483</v>
      </c>
      <c r="N69" s="14">
        <v>5742</v>
      </c>
    </row>
    <row r="70" spans="2:14" ht="20.100000000000001" customHeight="1">
      <c r="B70" s="203" t="s">
        <v>174</v>
      </c>
      <c r="C70" s="204"/>
      <c r="D70" s="187">
        <v>828</v>
      </c>
      <c r="E70" s="188">
        <v>489</v>
      </c>
      <c r="F70" s="188">
        <v>729</v>
      </c>
      <c r="G70" s="188">
        <v>427</v>
      </c>
      <c r="H70" s="188">
        <v>398</v>
      </c>
      <c r="I70" s="188">
        <v>463</v>
      </c>
      <c r="J70" s="187">
        <v>235</v>
      </c>
      <c r="K70" s="189">
        <f t="shared" si="6"/>
        <v>3569</v>
      </c>
      <c r="L70" s="195">
        <f t="shared" si="7"/>
        <v>0.22853300890055708</v>
      </c>
      <c r="N70" s="14">
        <v>15617</v>
      </c>
    </row>
    <row r="71" spans="2:14" ht="20.100000000000001" customHeight="1">
      <c r="B71" s="203" t="s">
        <v>175</v>
      </c>
      <c r="C71" s="204"/>
      <c r="D71" s="187">
        <v>110</v>
      </c>
      <c r="E71" s="188">
        <v>125</v>
      </c>
      <c r="F71" s="188">
        <v>200</v>
      </c>
      <c r="G71" s="188">
        <v>145</v>
      </c>
      <c r="H71" s="188">
        <v>127</v>
      </c>
      <c r="I71" s="188">
        <v>140</v>
      </c>
      <c r="J71" s="187">
        <v>87</v>
      </c>
      <c r="K71" s="189">
        <f t="shared" si="6"/>
        <v>934</v>
      </c>
      <c r="L71" s="195">
        <f t="shared" si="7"/>
        <v>0.20146678170836929</v>
      </c>
      <c r="N71" s="14">
        <v>4636</v>
      </c>
    </row>
    <row r="72" spans="2:14" ht="20.100000000000001" customHeight="1">
      <c r="B72" s="203" t="s">
        <v>176</v>
      </c>
      <c r="C72" s="204"/>
      <c r="D72" s="187">
        <v>186</v>
      </c>
      <c r="E72" s="188">
        <v>117</v>
      </c>
      <c r="F72" s="188">
        <v>212</v>
      </c>
      <c r="G72" s="188">
        <v>118</v>
      </c>
      <c r="H72" s="188">
        <v>81</v>
      </c>
      <c r="I72" s="188">
        <v>127</v>
      </c>
      <c r="J72" s="187">
        <v>55</v>
      </c>
      <c r="K72" s="189">
        <f t="shared" si="6"/>
        <v>896</v>
      </c>
      <c r="L72" s="195">
        <f t="shared" si="7"/>
        <v>0.20702402957486138</v>
      </c>
      <c r="N72" s="14">
        <v>4328</v>
      </c>
    </row>
    <row r="73" spans="2:14" ht="20.100000000000001" customHeight="1">
      <c r="B73" s="203" t="s">
        <v>177</v>
      </c>
      <c r="C73" s="204"/>
      <c r="D73" s="187">
        <v>161</v>
      </c>
      <c r="E73" s="188">
        <v>97</v>
      </c>
      <c r="F73" s="188">
        <v>177</v>
      </c>
      <c r="G73" s="188">
        <v>91</v>
      </c>
      <c r="H73" s="188">
        <v>86</v>
      </c>
      <c r="I73" s="188">
        <v>139</v>
      </c>
      <c r="J73" s="187">
        <v>60</v>
      </c>
      <c r="K73" s="189">
        <f t="shared" si="6"/>
        <v>811</v>
      </c>
      <c r="L73" s="195">
        <f t="shared" si="7"/>
        <v>0.2091823574929069</v>
      </c>
      <c r="N73" s="14">
        <v>3877</v>
      </c>
    </row>
    <row r="74" spans="2:14" ht="20.100000000000001" customHeight="1">
      <c r="B74" s="203" t="s">
        <v>178</v>
      </c>
      <c r="C74" s="204"/>
      <c r="D74" s="187">
        <v>152</v>
      </c>
      <c r="E74" s="188">
        <v>109</v>
      </c>
      <c r="F74" s="188">
        <v>170</v>
      </c>
      <c r="G74" s="188">
        <v>92</v>
      </c>
      <c r="H74" s="188">
        <v>79</v>
      </c>
      <c r="I74" s="188">
        <v>85</v>
      </c>
      <c r="J74" s="187">
        <v>52</v>
      </c>
      <c r="K74" s="189">
        <f t="shared" si="6"/>
        <v>739</v>
      </c>
      <c r="L74" s="196">
        <f t="shared" si="7"/>
        <v>0.23000311235605353</v>
      </c>
      <c r="N74" s="14">
        <v>3213</v>
      </c>
    </row>
    <row r="75" spans="2:14" ht="20.100000000000001" customHeight="1">
      <c r="B75" s="203" t="s">
        <v>179</v>
      </c>
      <c r="C75" s="204"/>
      <c r="D75" s="187">
        <v>312</v>
      </c>
      <c r="E75" s="188">
        <v>199</v>
      </c>
      <c r="F75" s="188">
        <v>314</v>
      </c>
      <c r="G75" s="188">
        <v>198</v>
      </c>
      <c r="H75" s="188">
        <v>189</v>
      </c>
      <c r="I75" s="188">
        <v>200</v>
      </c>
      <c r="J75" s="187">
        <v>103</v>
      </c>
      <c r="K75" s="189">
        <f t="shared" si="6"/>
        <v>1515</v>
      </c>
      <c r="L75" s="197">
        <f t="shared" si="7"/>
        <v>0.25224775224775225</v>
      </c>
      <c r="N75" s="14">
        <v>6006</v>
      </c>
    </row>
    <row r="76" spans="2:14" ht="20.100000000000001" customHeight="1">
      <c r="B76" s="203" t="s">
        <v>180</v>
      </c>
      <c r="C76" s="204"/>
      <c r="D76" s="187">
        <v>77</v>
      </c>
      <c r="E76" s="188">
        <v>73</v>
      </c>
      <c r="F76" s="188">
        <v>96</v>
      </c>
      <c r="G76" s="188">
        <v>60</v>
      </c>
      <c r="H76" s="188">
        <v>45</v>
      </c>
      <c r="I76" s="188">
        <v>78</v>
      </c>
      <c r="J76" s="187">
        <v>30</v>
      </c>
      <c r="K76" s="189">
        <f t="shared" si="6"/>
        <v>459</v>
      </c>
      <c r="L76" s="195">
        <f t="shared" si="7"/>
        <v>0.23586844809866392</v>
      </c>
      <c r="N76" s="14">
        <v>1946</v>
      </c>
    </row>
    <row r="77" spans="2:14" ht="20.100000000000001" customHeight="1">
      <c r="B77" s="203" t="s">
        <v>181</v>
      </c>
      <c r="C77" s="204"/>
      <c r="D77" s="187">
        <v>313</v>
      </c>
      <c r="E77" s="188">
        <v>186</v>
      </c>
      <c r="F77" s="188">
        <v>364</v>
      </c>
      <c r="G77" s="188">
        <v>249</v>
      </c>
      <c r="H77" s="188">
        <v>180</v>
      </c>
      <c r="I77" s="188">
        <v>214</v>
      </c>
      <c r="J77" s="187">
        <v>121</v>
      </c>
      <c r="K77" s="189">
        <f t="shared" si="6"/>
        <v>1627</v>
      </c>
      <c r="L77" s="195">
        <f t="shared" si="7"/>
        <v>0.20920663494920921</v>
      </c>
      <c r="N77" s="14">
        <v>7777</v>
      </c>
    </row>
    <row r="78" spans="2:14" ht="20.100000000000001" customHeight="1">
      <c r="B78" s="203" t="s">
        <v>182</v>
      </c>
      <c r="C78" s="204"/>
      <c r="D78" s="187">
        <v>52</v>
      </c>
      <c r="E78" s="188">
        <v>31</v>
      </c>
      <c r="F78" s="188">
        <v>60</v>
      </c>
      <c r="G78" s="188">
        <v>29</v>
      </c>
      <c r="H78" s="188">
        <v>19</v>
      </c>
      <c r="I78" s="188">
        <v>38</v>
      </c>
      <c r="J78" s="187">
        <v>26</v>
      </c>
      <c r="K78" s="189">
        <f t="shared" si="6"/>
        <v>255</v>
      </c>
      <c r="L78" s="195">
        <f t="shared" si="7"/>
        <v>0.21179401993355482</v>
      </c>
      <c r="N78" s="14">
        <v>1204</v>
      </c>
    </row>
    <row r="79" spans="2:14" ht="20.100000000000001" customHeight="1">
      <c r="B79" s="203" t="s">
        <v>183</v>
      </c>
      <c r="C79" s="204"/>
      <c r="D79" s="187">
        <v>218</v>
      </c>
      <c r="E79" s="188">
        <v>146</v>
      </c>
      <c r="F79" s="188">
        <v>374</v>
      </c>
      <c r="G79" s="188">
        <v>208</v>
      </c>
      <c r="H79" s="188">
        <v>181</v>
      </c>
      <c r="I79" s="188">
        <v>248</v>
      </c>
      <c r="J79" s="187">
        <v>133</v>
      </c>
      <c r="K79" s="189">
        <f t="shared" si="6"/>
        <v>1508</v>
      </c>
      <c r="L79" s="195">
        <f t="shared" si="7"/>
        <v>0.16858580212409166</v>
      </c>
      <c r="N79" s="14">
        <v>8945</v>
      </c>
    </row>
    <row r="80" spans="2:14" ht="20.100000000000001" customHeight="1">
      <c r="B80" s="203" t="s">
        <v>184</v>
      </c>
      <c r="C80" s="204"/>
      <c r="D80" s="45">
        <v>56</v>
      </c>
      <c r="E80" s="46">
        <v>36</v>
      </c>
      <c r="F80" s="46">
        <v>76</v>
      </c>
      <c r="G80" s="46">
        <v>53</v>
      </c>
      <c r="H80" s="46">
        <v>29</v>
      </c>
      <c r="I80" s="46">
        <v>69</v>
      </c>
      <c r="J80" s="45">
        <v>40</v>
      </c>
      <c r="K80" s="47">
        <f t="shared" si="6"/>
        <v>359</v>
      </c>
      <c r="L80" s="195">
        <f t="shared" si="7"/>
        <v>0.17368166424770198</v>
      </c>
      <c r="N80" s="14">
        <v>2067</v>
      </c>
    </row>
    <row r="81" spans="2:14" ht="20.100000000000001" customHeight="1">
      <c r="B81" s="203" t="s">
        <v>185</v>
      </c>
      <c r="C81" s="204"/>
      <c r="D81" s="45">
        <v>47</v>
      </c>
      <c r="E81" s="46">
        <v>58</v>
      </c>
      <c r="F81" s="46">
        <v>118</v>
      </c>
      <c r="G81" s="46">
        <v>52</v>
      </c>
      <c r="H81" s="46">
        <v>45</v>
      </c>
      <c r="I81" s="46">
        <v>86</v>
      </c>
      <c r="J81" s="45">
        <v>37</v>
      </c>
      <c r="K81" s="47">
        <f t="shared" si="6"/>
        <v>443</v>
      </c>
      <c r="L81" s="195">
        <f t="shared" si="7"/>
        <v>0.16292754689223979</v>
      </c>
      <c r="N81" s="14">
        <v>2719</v>
      </c>
    </row>
    <row r="82" spans="2:14" ht="20.100000000000001" customHeight="1">
      <c r="B82" s="203" t="s">
        <v>186</v>
      </c>
      <c r="C82" s="204"/>
      <c r="D82" s="40">
        <v>243</v>
      </c>
      <c r="E82" s="39">
        <v>158</v>
      </c>
      <c r="F82" s="39">
        <v>285</v>
      </c>
      <c r="G82" s="39">
        <v>160</v>
      </c>
      <c r="H82" s="39">
        <v>117</v>
      </c>
      <c r="I82" s="39">
        <v>177</v>
      </c>
      <c r="J82" s="40">
        <v>91</v>
      </c>
      <c r="K82" s="190">
        <f t="shared" si="6"/>
        <v>1231</v>
      </c>
      <c r="L82" s="197">
        <f t="shared" si="7"/>
        <v>0.18816875573219199</v>
      </c>
      <c r="N82" s="14">
        <v>6542</v>
      </c>
    </row>
    <row r="83" spans="2:14" ht="20.100000000000001" customHeight="1"/>
    <row r="84" spans="2:14" ht="20.100000000000001" customHeight="1"/>
    <row r="85" spans="2:14" ht="20.100000000000001" customHeight="1"/>
    <row r="86" spans="2:14" ht="20.100000000000001" customHeight="1"/>
    <row r="87" spans="2:14" ht="20.100000000000001" customHeight="1"/>
    <row r="88" spans="2:14" ht="20.100000000000001" customHeight="1"/>
    <row r="89" spans="2:14" ht="20.100000000000001" customHeight="1"/>
    <row r="90" spans="2:14" ht="20.100000000000001" customHeight="1"/>
    <row r="91" spans="2:14" ht="20.100000000000001" customHeight="1"/>
    <row r="92" spans="2:14" ht="20.100000000000001" customHeight="1"/>
    <row r="93" spans="2:14" ht="20.100000000000001" customHeight="1"/>
    <row r="94" spans="2:14" ht="20.100000000000001" customHeight="1"/>
    <row r="95" spans="2:14" ht="20.100000000000001" customHeight="1"/>
    <row r="96" spans="2:14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  <row r="224" ht="20.100000000000001" customHeight="1"/>
  </sheetData>
  <mergeCells count="45">
    <mergeCell ref="B32:C32"/>
    <mergeCell ref="B25:C25"/>
    <mergeCell ref="B26:C26"/>
    <mergeCell ref="B27:C27"/>
    <mergeCell ref="B28:C28"/>
    <mergeCell ref="B29:C29"/>
    <mergeCell ref="B30:C30"/>
    <mergeCell ref="B4:C4"/>
    <mergeCell ref="B8:C8"/>
    <mergeCell ref="B9:C9"/>
    <mergeCell ref="B24:C24"/>
    <mergeCell ref="B31:C31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80:C80"/>
    <mergeCell ref="B81:C81"/>
    <mergeCell ref="B82:C82"/>
    <mergeCell ref="B75:C75"/>
    <mergeCell ref="B76:C76"/>
    <mergeCell ref="B77:C77"/>
    <mergeCell ref="B78:C78"/>
    <mergeCell ref="B79:C79"/>
  </mergeCells>
  <phoneticPr fontId="2"/>
  <pageMargins left="0.51181102362204722" right="0.51181102362204722" top="0.35433070866141736" bottom="0.35433070866141736" header="0.31496062992125984" footer="0.31496062992125984"/>
  <pageSetup paperSize="9" scale="98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S109"/>
  <sheetViews>
    <sheetView zoomScaleNormal="100" workbookViewId="0"/>
  </sheetViews>
  <sheetFormatPr defaultColWidth="9" defaultRowHeight="13.2"/>
  <cols>
    <col min="1" max="1" width="2.44140625" style="14" customWidth="1"/>
    <col min="2" max="2" width="2.6640625" style="14" customWidth="1"/>
    <col min="3" max="3" width="16.88671875" style="14" customWidth="1"/>
    <col min="4" max="11" width="10.109375" style="14" customWidth="1"/>
    <col min="12" max="19" width="8.6640625" style="14" customWidth="1"/>
    <col min="20" max="20" width="9.6640625" style="14" customWidth="1"/>
    <col min="21" max="21" width="8.6640625" style="14" customWidth="1"/>
    <col min="22" max="22" width="9.109375" style="14" bestFit="1" customWidth="1"/>
    <col min="23" max="23" width="11" style="14" bestFit="1" customWidth="1"/>
    <col min="24" max="16384" width="9" style="14"/>
  </cols>
  <sheetData>
    <row r="1" spans="1:19" ht="20.100000000000001" customHeight="1">
      <c r="A1" s="106" t="s">
        <v>52</v>
      </c>
    </row>
    <row r="2" spans="1:19" ht="20.100000000000001" customHeight="1"/>
    <row r="3" spans="1:19" ht="20.100000000000001" customHeight="1" thickBot="1">
      <c r="B3" s="215"/>
      <c r="C3" s="215"/>
      <c r="D3" s="215" t="s">
        <v>121</v>
      </c>
      <c r="E3" s="215"/>
      <c r="F3" s="215" t="s">
        <v>122</v>
      </c>
      <c r="G3" s="215"/>
      <c r="H3" s="215" t="s">
        <v>123</v>
      </c>
      <c r="I3" s="215"/>
      <c r="J3" s="215" t="s">
        <v>124</v>
      </c>
      <c r="K3" s="215"/>
      <c r="N3" s="109" t="s">
        <v>100</v>
      </c>
      <c r="O3" s="110"/>
      <c r="P3" s="111"/>
      <c r="Q3" s="61" t="s">
        <v>101</v>
      </c>
      <c r="R3" s="90" t="s">
        <v>102</v>
      </c>
      <c r="S3" s="90" t="s">
        <v>103</v>
      </c>
    </row>
    <row r="4" spans="1:19" ht="33" customHeight="1" thickTop="1" thickBot="1">
      <c r="B4" s="216"/>
      <c r="C4" s="216"/>
      <c r="D4" s="145" t="s">
        <v>126</v>
      </c>
      <c r="E4" s="146" t="s">
        <v>127</v>
      </c>
      <c r="F4" s="147" t="s">
        <v>126</v>
      </c>
      <c r="G4" s="148" t="s">
        <v>127</v>
      </c>
      <c r="H4" s="145" t="s">
        <v>126</v>
      </c>
      <c r="I4" s="146" t="s">
        <v>127</v>
      </c>
      <c r="J4" s="147" t="s">
        <v>126</v>
      </c>
      <c r="K4" s="148" t="s">
        <v>127</v>
      </c>
      <c r="N4" s="140"/>
      <c r="O4" s="85"/>
      <c r="P4" s="141"/>
      <c r="Q4" s="142"/>
      <c r="R4" s="143"/>
      <c r="S4" s="143"/>
    </row>
    <row r="5" spans="1:19" ht="20.100000000000001" customHeight="1" thickTop="1">
      <c r="B5" s="219" t="s">
        <v>113</v>
      </c>
      <c r="C5" s="219"/>
      <c r="D5" s="150">
        <v>6402</v>
      </c>
      <c r="E5" s="149">
        <v>354904.94999999995</v>
      </c>
      <c r="F5" s="151">
        <v>1770</v>
      </c>
      <c r="G5" s="152">
        <v>34947.019999999997</v>
      </c>
      <c r="H5" s="150">
        <v>568</v>
      </c>
      <c r="I5" s="149">
        <v>117500.32</v>
      </c>
      <c r="J5" s="151">
        <v>1156</v>
      </c>
      <c r="K5" s="152">
        <v>379180.35</v>
      </c>
      <c r="M5" s="162">
        <f>Q5+Q7</f>
        <v>43038</v>
      </c>
      <c r="N5" s="121" t="s">
        <v>107</v>
      </c>
      <c r="O5" s="122"/>
      <c r="P5" s="134"/>
      <c r="Q5" s="123">
        <v>34363</v>
      </c>
      <c r="R5" s="124">
        <v>2088537.2999999991</v>
      </c>
      <c r="S5" s="124">
        <f>R5/Q5*100</f>
        <v>6077.866600704243</v>
      </c>
    </row>
    <row r="6" spans="1:19" ht="20.100000000000001" customHeight="1">
      <c r="B6" s="217" t="s">
        <v>114</v>
      </c>
      <c r="C6" s="217"/>
      <c r="D6" s="153">
        <v>4951</v>
      </c>
      <c r="E6" s="154">
        <v>307449.53999999998</v>
      </c>
      <c r="F6" s="155">
        <v>1579</v>
      </c>
      <c r="G6" s="156">
        <v>30719.659999999996</v>
      </c>
      <c r="H6" s="153">
        <v>405</v>
      </c>
      <c r="I6" s="154">
        <v>89359.85</v>
      </c>
      <c r="J6" s="155">
        <v>877</v>
      </c>
      <c r="K6" s="156">
        <v>266339.77</v>
      </c>
      <c r="M6" s="58"/>
      <c r="N6" s="125"/>
      <c r="O6" s="94" t="s">
        <v>104</v>
      </c>
      <c r="P6" s="107"/>
      <c r="Q6" s="98">
        <f>Q5/Q$13</f>
        <v>0.63804148021612794</v>
      </c>
      <c r="R6" s="99">
        <f>R5/R$13</f>
        <v>0.39817234436753374</v>
      </c>
      <c r="S6" s="100" t="s">
        <v>106</v>
      </c>
    </row>
    <row r="7" spans="1:19" ht="20.100000000000001" customHeight="1">
      <c r="B7" s="217" t="s">
        <v>115</v>
      </c>
      <c r="C7" s="217"/>
      <c r="D7" s="153">
        <v>3092</v>
      </c>
      <c r="E7" s="154">
        <v>188411.54</v>
      </c>
      <c r="F7" s="155">
        <v>936</v>
      </c>
      <c r="G7" s="156">
        <v>16758.96</v>
      </c>
      <c r="H7" s="153">
        <v>495</v>
      </c>
      <c r="I7" s="154">
        <v>110263.23999999999</v>
      </c>
      <c r="J7" s="155">
        <v>642</v>
      </c>
      <c r="K7" s="156">
        <v>201559.57</v>
      </c>
      <c r="M7" s="58"/>
      <c r="N7" s="126" t="s">
        <v>108</v>
      </c>
      <c r="O7" s="127"/>
      <c r="P7" s="135"/>
      <c r="Q7" s="128">
        <v>8675</v>
      </c>
      <c r="R7" s="129">
        <v>165480.32000000009</v>
      </c>
      <c r="S7" s="129">
        <f>R7/Q7*100</f>
        <v>1907.5541210374652</v>
      </c>
    </row>
    <row r="8" spans="1:19" ht="20.100000000000001" customHeight="1">
      <c r="B8" s="217" t="s">
        <v>116</v>
      </c>
      <c r="C8" s="217"/>
      <c r="D8" s="153">
        <v>1315</v>
      </c>
      <c r="E8" s="154">
        <v>80032.579999999987</v>
      </c>
      <c r="F8" s="155">
        <v>277</v>
      </c>
      <c r="G8" s="156">
        <v>5519.99</v>
      </c>
      <c r="H8" s="153">
        <v>62</v>
      </c>
      <c r="I8" s="154">
        <v>13787.490000000002</v>
      </c>
      <c r="J8" s="155">
        <v>333</v>
      </c>
      <c r="K8" s="156">
        <v>103386.85999999999</v>
      </c>
      <c r="L8" s="89"/>
      <c r="M8" s="88"/>
      <c r="N8" s="130"/>
      <c r="O8" s="94" t="s">
        <v>104</v>
      </c>
      <c r="P8" s="107"/>
      <c r="Q8" s="98">
        <f>Q7/Q$13</f>
        <v>0.16107469781086953</v>
      </c>
      <c r="R8" s="99">
        <f>R7/R$13</f>
        <v>3.1548245253311853E-2</v>
      </c>
      <c r="S8" s="100" t="s">
        <v>105</v>
      </c>
    </row>
    <row r="9" spans="1:19" ht="20.100000000000001" customHeight="1">
      <c r="B9" s="217" t="s">
        <v>117</v>
      </c>
      <c r="C9" s="217"/>
      <c r="D9" s="153">
        <v>1852</v>
      </c>
      <c r="E9" s="154">
        <v>123537.82999999999</v>
      </c>
      <c r="F9" s="155">
        <v>448</v>
      </c>
      <c r="G9" s="156">
        <v>9109.3300000000017</v>
      </c>
      <c r="H9" s="153">
        <v>320</v>
      </c>
      <c r="I9" s="154">
        <v>67666.090000000011</v>
      </c>
      <c r="J9" s="155">
        <v>393</v>
      </c>
      <c r="K9" s="156">
        <v>123089.78</v>
      </c>
      <c r="L9" s="89"/>
      <c r="M9" s="88"/>
      <c r="N9" s="126" t="s">
        <v>109</v>
      </c>
      <c r="O9" s="127"/>
      <c r="P9" s="135"/>
      <c r="Q9" s="128">
        <v>3972</v>
      </c>
      <c r="R9" s="129">
        <v>880147.11000000034</v>
      </c>
      <c r="S9" s="129">
        <f>R9/Q9*100</f>
        <v>22158.789274924478</v>
      </c>
    </row>
    <row r="10" spans="1:19" ht="20.100000000000001" customHeight="1">
      <c r="B10" s="217" t="s">
        <v>118</v>
      </c>
      <c r="C10" s="217"/>
      <c r="D10" s="153">
        <v>4400</v>
      </c>
      <c r="E10" s="154">
        <v>286692.84000000003</v>
      </c>
      <c r="F10" s="155">
        <v>809</v>
      </c>
      <c r="G10" s="156">
        <v>16076.51</v>
      </c>
      <c r="H10" s="153">
        <v>573</v>
      </c>
      <c r="I10" s="154">
        <v>138126.66</v>
      </c>
      <c r="J10" s="155">
        <v>987</v>
      </c>
      <c r="K10" s="156">
        <v>313745.32999999996</v>
      </c>
      <c r="L10" s="89"/>
      <c r="M10" s="88"/>
      <c r="N10" s="95"/>
      <c r="O10" s="94" t="s">
        <v>104</v>
      </c>
      <c r="P10" s="107"/>
      <c r="Q10" s="98">
        <f>Q9/Q$13</f>
        <v>7.3750858755593521E-2</v>
      </c>
      <c r="R10" s="99">
        <f>R9/R$13</f>
        <v>0.16779697359343781</v>
      </c>
      <c r="S10" s="100" t="s">
        <v>105</v>
      </c>
    </row>
    <row r="11" spans="1:19" ht="20.100000000000001" customHeight="1">
      <c r="B11" s="217" t="s">
        <v>119</v>
      </c>
      <c r="C11" s="217"/>
      <c r="D11" s="153">
        <v>9480</v>
      </c>
      <c r="E11" s="154">
        <v>562046.54999999981</v>
      </c>
      <c r="F11" s="155">
        <v>2071</v>
      </c>
      <c r="G11" s="156">
        <v>36495.079999999994</v>
      </c>
      <c r="H11" s="153">
        <v>1255</v>
      </c>
      <c r="I11" s="154">
        <v>283121.31999999995</v>
      </c>
      <c r="J11" s="155">
        <v>1699</v>
      </c>
      <c r="K11" s="156">
        <v>491644.0500000001</v>
      </c>
      <c r="L11" s="89"/>
      <c r="M11" s="88"/>
      <c r="N11" s="126" t="s">
        <v>110</v>
      </c>
      <c r="O11" s="127"/>
      <c r="P11" s="135"/>
      <c r="Q11" s="101">
        <v>6847</v>
      </c>
      <c r="R11" s="102">
        <v>2111145.0699999989</v>
      </c>
      <c r="S11" s="102">
        <f>R11/Q11*100</f>
        <v>30833.139623192626</v>
      </c>
    </row>
    <row r="12" spans="1:19" ht="20.100000000000001" customHeight="1" thickBot="1">
      <c r="B12" s="218" t="s">
        <v>120</v>
      </c>
      <c r="C12" s="218"/>
      <c r="D12" s="157">
        <v>2871</v>
      </c>
      <c r="E12" s="158">
        <v>185461.47000000003</v>
      </c>
      <c r="F12" s="159">
        <v>785</v>
      </c>
      <c r="G12" s="160">
        <v>15853.770000000006</v>
      </c>
      <c r="H12" s="157">
        <v>294</v>
      </c>
      <c r="I12" s="158">
        <v>60322.139999999985</v>
      </c>
      <c r="J12" s="159">
        <v>760</v>
      </c>
      <c r="K12" s="160">
        <v>232199.35999999996</v>
      </c>
      <c r="L12" s="89"/>
      <c r="M12" s="88"/>
      <c r="N12" s="125"/>
      <c r="O12" s="84" t="s">
        <v>104</v>
      </c>
      <c r="P12" s="108"/>
      <c r="Q12" s="103">
        <f>Q11/Q$13</f>
        <v>0.12713296321740908</v>
      </c>
      <c r="R12" s="104">
        <f>R11/R$13</f>
        <v>0.40248243678571649</v>
      </c>
      <c r="S12" s="105" t="s">
        <v>105</v>
      </c>
    </row>
    <row r="13" spans="1:19" ht="20.100000000000001" customHeight="1" thickTop="1">
      <c r="B13" s="161" t="s">
        <v>125</v>
      </c>
      <c r="C13" s="161"/>
      <c r="D13" s="150">
        <v>34363</v>
      </c>
      <c r="E13" s="149">
        <v>2088537.2999999991</v>
      </c>
      <c r="F13" s="151">
        <v>8675</v>
      </c>
      <c r="G13" s="152">
        <v>165480.32000000009</v>
      </c>
      <c r="H13" s="150">
        <v>3972</v>
      </c>
      <c r="I13" s="149">
        <v>880147.11000000034</v>
      </c>
      <c r="J13" s="151">
        <v>6847</v>
      </c>
      <c r="K13" s="152">
        <v>2111145.0699999989</v>
      </c>
      <c r="M13" s="58"/>
      <c r="N13" s="131" t="s">
        <v>111</v>
      </c>
      <c r="O13" s="132"/>
      <c r="P13" s="133"/>
      <c r="Q13" s="96">
        <f>Q5+Q7+Q9+Q11</f>
        <v>53857</v>
      </c>
      <c r="R13" s="97">
        <f>R5+R7+R9+R11</f>
        <v>5245309.7999999989</v>
      </c>
      <c r="S13" s="97">
        <f>R13/Q13*100</f>
        <v>9739.3278496759922</v>
      </c>
    </row>
    <row r="14" spans="1:19" ht="20.100000000000001" customHeight="1">
      <c r="N14" s="130"/>
      <c r="O14" s="94" t="s">
        <v>104</v>
      </c>
      <c r="P14" s="107"/>
      <c r="Q14" s="98">
        <f>Q13/Q$13</f>
        <v>1</v>
      </c>
      <c r="R14" s="99">
        <f>R13/R$13</f>
        <v>1</v>
      </c>
      <c r="S14" s="100" t="s">
        <v>105</v>
      </c>
    </row>
    <row r="15" spans="1:19" ht="20.100000000000001" customHeight="1">
      <c r="B15" s="91"/>
      <c r="C15" s="85"/>
      <c r="D15" s="85"/>
      <c r="E15" s="92"/>
      <c r="F15" s="92"/>
      <c r="G15" s="93"/>
      <c r="N15" s="14" t="s">
        <v>128</v>
      </c>
      <c r="O15" s="14" t="s">
        <v>129</v>
      </c>
      <c r="P15" s="14" t="s">
        <v>130</v>
      </c>
      <c r="Q15" s="14" t="s">
        <v>131</v>
      </c>
    </row>
    <row r="16" spans="1:19" ht="20.100000000000001" customHeight="1">
      <c r="M16" s="14" t="s">
        <v>132</v>
      </c>
      <c r="N16" s="58">
        <f>D5/(D5+F5+H5+J5)</f>
        <v>0.64692805173807599</v>
      </c>
      <c r="O16" s="58">
        <f>F5/(D5+F5+H5+J5)</f>
        <v>0.17886014551333873</v>
      </c>
      <c r="P16" s="58">
        <f>H5/(D5+F5+H5+J5)</f>
        <v>5.7396928051738079E-2</v>
      </c>
      <c r="Q16" s="58">
        <f>J5/(D5+F5+H5+J5)</f>
        <v>0.11681487469684722</v>
      </c>
    </row>
    <row r="17" spans="13:17" ht="20.100000000000001" customHeight="1">
      <c r="M17" s="14" t="s">
        <v>133</v>
      </c>
      <c r="N17" s="58">
        <f t="shared" ref="N17:N23" si="0">D6/(D6+F6+H6+J6)</f>
        <v>0.63376856118791602</v>
      </c>
      <c r="O17" s="58">
        <f t="shared" ref="O17:O23" si="1">F6/(D6+F6+H6+J6)</f>
        <v>0.20212493599590373</v>
      </c>
      <c r="P17" s="58">
        <f t="shared" ref="P17:P23" si="2">H6/(D6+F6+H6+J6)</f>
        <v>5.1843317972350228E-2</v>
      </c>
      <c r="Q17" s="58">
        <f t="shared" ref="Q17:Q23" si="3">J6/(D6+F6+H6+J6)</f>
        <v>0.11226318484383001</v>
      </c>
    </row>
    <row r="18" spans="13:17" ht="20.100000000000001" customHeight="1">
      <c r="M18" s="14" t="s">
        <v>134</v>
      </c>
      <c r="N18" s="58">
        <f t="shared" si="0"/>
        <v>0.59864472410454983</v>
      </c>
      <c r="O18" s="58">
        <f t="shared" si="1"/>
        <v>0.18121974830590512</v>
      </c>
      <c r="P18" s="58">
        <f t="shared" si="2"/>
        <v>9.5837366892545989E-2</v>
      </c>
      <c r="Q18" s="58">
        <f t="shared" si="3"/>
        <v>0.12429816069699903</v>
      </c>
    </row>
    <row r="19" spans="13:17" ht="20.100000000000001" customHeight="1">
      <c r="M19" s="14" t="s">
        <v>135</v>
      </c>
      <c r="N19" s="58">
        <f t="shared" si="0"/>
        <v>0.66180171112229491</v>
      </c>
      <c r="O19" s="58">
        <f t="shared" si="1"/>
        <v>0.13940613990941117</v>
      </c>
      <c r="P19" s="58">
        <f t="shared" si="2"/>
        <v>3.1202818319073979E-2</v>
      </c>
      <c r="Q19" s="58">
        <f t="shared" si="3"/>
        <v>0.16758933064921994</v>
      </c>
    </row>
    <row r="20" spans="13:17" ht="20.100000000000001" customHeight="1">
      <c r="M20" s="14" t="s">
        <v>136</v>
      </c>
      <c r="N20" s="58">
        <f t="shared" si="0"/>
        <v>0.61466976435446397</v>
      </c>
      <c r="O20" s="58">
        <f t="shared" si="1"/>
        <v>0.1486890142714902</v>
      </c>
      <c r="P20" s="58">
        <f t="shared" si="2"/>
        <v>0.10620643876535014</v>
      </c>
      <c r="Q20" s="58">
        <f t="shared" si="3"/>
        <v>0.13043478260869565</v>
      </c>
    </row>
    <row r="21" spans="13:17" ht="20.100000000000001" customHeight="1">
      <c r="M21" s="14" t="s">
        <v>137</v>
      </c>
      <c r="N21" s="58">
        <f t="shared" si="0"/>
        <v>0.65002215984635836</v>
      </c>
      <c r="O21" s="58">
        <f t="shared" si="1"/>
        <v>0.11951543802629636</v>
      </c>
      <c r="P21" s="58">
        <f t="shared" si="2"/>
        <v>8.4650613089082588E-2</v>
      </c>
      <c r="Q21" s="58">
        <f t="shared" si="3"/>
        <v>0.14581178903826267</v>
      </c>
    </row>
    <row r="22" spans="13:17" ht="20.100000000000001" customHeight="1">
      <c r="M22" s="14" t="s">
        <v>138</v>
      </c>
      <c r="N22" s="58">
        <f t="shared" si="0"/>
        <v>0.65356773526370215</v>
      </c>
      <c r="O22" s="58">
        <f t="shared" si="1"/>
        <v>0.142778352292313</v>
      </c>
      <c r="P22" s="58">
        <f t="shared" si="2"/>
        <v>8.6521889003791791E-2</v>
      </c>
      <c r="Q22" s="58">
        <f t="shared" si="3"/>
        <v>0.11713202344019304</v>
      </c>
    </row>
    <row r="23" spans="13:17" ht="20.100000000000001" customHeight="1">
      <c r="M23" s="14" t="s">
        <v>139</v>
      </c>
      <c r="N23" s="58">
        <f t="shared" si="0"/>
        <v>0.60955414012738851</v>
      </c>
      <c r="O23" s="58">
        <f t="shared" si="1"/>
        <v>0.16666666666666666</v>
      </c>
      <c r="P23" s="58">
        <f t="shared" si="2"/>
        <v>6.2420382165605096E-2</v>
      </c>
      <c r="Q23" s="58">
        <f t="shared" si="3"/>
        <v>0.16135881104033969</v>
      </c>
    </row>
    <row r="24" spans="13:17" ht="20.100000000000001" customHeight="1">
      <c r="M24" s="14" t="s">
        <v>140</v>
      </c>
      <c r="N24" s="58">
        <f t="shared" ref="N24" si="4">D13/(D13+F13+H13+J13)</f>
        <v>0.63804148021612794</v>
      </c>
      <c r="O24" s="58">
        <f t="shared" ref="O24" si="5">F13/(D13+F13+H13+J13)</f>
        <v>0.16107469781086953</v>
      </c>
      <c r="P24" s="58">
        <f t="shared" ref="P24" si="6">H13/(D13+F13+H13+J13)</f>
        <v>7.3750858755593521E-2</v>
      </c>
      <c r="Q24" s="58">
        <f t="shared" ref="Q24" si="7">J13/(D13+F13+H13+J13)</f>
        <v>0.12713296321740908</v>
      </c>
    </row>
    <row r="25" spans="13:17" ht="20.100000000000001" customHeight="1"/>
    <row r="26" spans="13:17" ht="20.100000000000001" customHeight="1"/>
    <row r="27" spans="13:17" ht="20.100000000000001" customHeight="1"/>
    <row r="28" spans="13:17" ht="20.100000000000001" customHeight="1">
      <c r="N28" s="14" t="s">
        <v>128</v>
      </c>
      <c r="O28" s="14" t="s">
        <v>129</v>
      </c>
      <c r="P28" s="14" t="s">
        <v>130</v>
      </c>
      <c r="Q28" s="14" t="s">
        <v>131</v>
      </c>
    </row>
    <row r="29" spans="13:17" ht="20.100000000000001" customHeight="1">
      <c r="M29" s="14" t="s">
        <v>132</v>
      </c>
      <c r="N29" s="58">
        <f>E5/(E5+G5+I5+K5)</f>
        <v>0.40032925352866872</v>
      </c>
      <c r="O29" s="58">
        <f>G5/(E5+G5+I5+K5)</f>
        <v>3.9419890958555116E-2</v>
      </c>
      <c r="P29" s="58">
        <f>I5/(E5+G5+I5+K5)</f>
        <v>0.13253919224000599</v>
      </c>
      <c r="Q29" s="58">
        <f>K5/(E5+G5+I5+K5)</f>
        <v>0.42771166327277022</v>
      </c>
    </row>
    <row r="30" spans="13:17" ht="20.100000000000001" customHeight="1">
      <c r="M30" s="14" t="s">
        <v>133</v>
      </c>
      <c r="N30" s="58">
        <f t="shared" ref="N30:N37" si="8">E6/(E6+G6+I6+K6)</f>
        <v>0.4430946183746951</v>
      </c>
      <c r="O30" s="58">
        <f t="shared" ref="O30:O37" si="9">G6/(E6+G6+I6+K6)</f>
        <v>4.4273008261129239E-2</v>
      </c>
      <c r="P30" s="58">
        <f t="shared" ref="P30:P37" si="10">I6/(E6+G6+I6+K6)</f>
        <v>0.12878493372853966</v>
      </c>
      <c r="Q30" s="58">
        <f t="shared" ref="Q30:Q37" si="11">K6/(E6+G6+I6+K6)</f>
        <v>0.38384743963563606</v>
      </c>
    </row>
    <row r="31" spans="13:17" ht="20.100000000000001" customHeight="1">
      <c r="M31" s="14" t="s">
        <v>134</v>
      </c>
      <c r="N31" s="58">
        <f t="shared" si="8"/>
        <v>0.36443709494035814</v>
      </c>
      <c r="O31" s="58">
        <f t="shared" si="9"/>
        <v>3.2416202832489263E-2</v>
      </c>
      <c r="P31" s="58">
        <f t="shared" si="10"/>
        <v>0.21327788554942809</v>
      </c>
      <c r="Q31" s="58">
        <f t="shared" si="11"/>
        <v>0.38986881667772455</v>
      </c>
    </row>
    <row r="32" spans="13:17" ht="20.100000000000001" customHeight="1">
      <c r="M32" s="14" t="s">
        <v>135</v>
      </c>
      <c r="N32" s="58">
        <f t="shared" si="8"/>
        <v>0.39478022948308983</v>
      </c>
      <c r="O32" s="58">
        <f t="shared" si="9"/>
        <v>2.7228697599707037E-2</v>
      </c>
      <c r="P32" s="58">
        <f t="shared" si="10"/>
        <v>6.8010158690320968E-2</v>
      </c>
      <c r="Q32" s="58">
        <f t="shared" si="11"/>
        <v>0.50998091422688208</v>
      </c>
    </row>
    <row r="33" spans="13:17" ht="20.100000000000001" customHeight="1">
      <c r="M33" s="14" t="s">
        <v>136</v>
      </c>
      <c r="N33" s="58">
        <f t="shared" si="8"/>
        <v>0.38199342164481259</v>
      </c>
      <c r="O33" s="58">
        <f t="shared" si="9"/>
        <v>2.8167113956848212E-2</v>
      </c>
      <c r="P33" s="58">
        <f t="shared" si="10"/>
        <v>0.20923146576579696</v>
      </c>
      <c r="Q33" s="58">
        <f t="shared" si="11"/>
        <v>0.38060799863254213</v>
      </c>
    </row>
    <row r="34" spans="13:17" ht="20.100000000000001" customHeight="1">
      <c r="M34" s="14" t="s">
        <v>137</v>
      </c>
      <c r="N34" s="58">
        <f t="shared" si="8"/>
        <v>0.3799060888978068</v>
      </c>
      <c r="O34" s="58">
        <f t="shared" si="9"/>
        <v>2.1303510883726569E-2</v>
      </c>
      <c r="P34" s="58">
        <f t="shared" si="10"/>
        <v>0.18303616920854085</v>
      </c>
      <c r="Q34" s="58">
        <f t="shared" si="11"/>
        <v>0.41575423100992581</v>
      </c>
    </row>
    <row r="35" spans="13:17" ht="20.100000000000001" customHeight="1">
      <c r="M35" s="14" t="s">
        <v>138</v>
      </c>
      <c r="N35" s="58">
        <f t="shared" si="8"/>
        <v>0.40926504415982728</v>
      </c>
      <c r="O35" s="58">
        <f t="shared" si="9"/>
        <v>2.6574596940086959E-2</v>
      </c>
      <c r="P35" s="58">
        <f t="shared" si="10"/>
        <v>0.20616025404370616</v>
      </c>
      <c r="Q35" s="58">
        <f t="shared" si="11"/>
        <v>0.35800010485637968</v>
      </c>
    </row>
    <row r="36" spans="13:17" ht="20.100000000000001" customHeight="1">
      <c r="M36" s="14" t="s">
        <v>139</v>
      </c>
      <c r="N36" s="58">
        <f t="shared" si="8"/>
        <v>0.37555219160081132</v>
      </c>
      <c r="O36" s="58">
        <f t="shared" si="9"/>
        <v>3.2103261494881907E-2</v>
      </c>
      <c r="P36" s="58">
        <f t="shared" si="10"/>
        <v>0.12214996397392382</v>
      </c>
      <c r="Q36" s="58">
        <f t="shared" si="11"/>
        <v>0.47019458293038296</v>
      </c>
    </row>
    <row r="37" spans="13:17" ht="20.100000000000001" customHeight="1">
      <c r="M37" s="14" t="s">
        <v>140</v>
      </c>
      <c r="N37" s="58">
        <f t="shared" si="8"/>
        <v>0.39817234436753374</v>
      </c>
      <c r="O37" s="58">
        <f t="shared" si="9"/>
        <v>3.1548245253311853E-2</v>
      </c>
      <c r="P37" s="58">
        <f t="shared" si="10"/>
        <v>0.16779697359343781</v>
      </c>
      <c r="Q37" s="58">
        <f t="shared" si="11"/>
        <v>0.40248243678571649</v>
      </c>
    </row>
    <row r="38" spans="13:17" ht="20.100000000000001" customHeight="1"/>
    <row r="39" spans="13:17" ht="20.100000000000001" customHeight="1"/>
    <row r="40" spans="13:17" ht="20.100000000000001" customHeight="1"/>
    <row r="41" spans="13:17" ht="20.100000000000001" customHeight="1"/>
    <row r="42" spans="13:17" ht="20.100000000000001" customHeight="1"/>
    <row r="43" spans="13:17" ht="20.100000000000001" customHeight="1"/>
    <row r="44" spans="13:17" ht="20.100000000000001" customHeight="1"/>
    <row r="45" spans="13:17" ht="20.100000000000001" customHeight="1"/>
    <row r="46" spans="13:17" ht="20.100000000000001" customHeight="1"/>
    <row r="47" spans="13:17" ht="20.100000000000001" customHeight="1"/>
    <row r="48" spans="13:1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spans="4:11" ht="20.100000000000001" customHeight="1"/>
    <row r="98" spans="4:11" ht="20.100000000000001" customHeight="1"/>
    <row r="99" spans="4:11" ht="20.100000000000001" customHeight="1"/>
    <row r="100" spans="4:11" ht="20.100000000000001" customHeight="1"/>
    <row r="101" spans="4:11" ht="20.100000000000001" customHeight="1"/>
    <row r="102" spans="4:11" ht="20.100000000000001" customHeight="1"/>
    <row r="103" spans="4:11" ht="20.100000000000001" customHeight="1"/>
    <row r="104" spans="4:11" ht="20.100000000000001" customHeight="1"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</row>
    <row r="105" spans="4:11" ht="20.100000000000001" customHeight="1"/>
    <row r="106" spans="4:11" ht="20.100000000000001" customHeight="1"/>
    <row r="107" spans="4:11" ht="20.100000000000001" customHeight="1"/>
    <row r="108" spans="4:11" ht="20.100000000000001" customHeight="1"/>
    <row r="109" spans="4:11" ht="20.100000000000001" customHeight="1"/>
  </sheetData>
  <mergeCells count="13">
    <mergeCell ref="B10:C10"/>
    <mergeCell ref="B11:C11"/>
    <mergeCell ref="B12:C12"/>
    <mergeCell ref="D3:E3"/>
    <mergeCell ref="B5:C5"/>
    <mergeCell ref="B6:C6"/>
    <mergeCell ref="B7:C7"/>
    <mergeCell ref="B8:C8"/>
    <mergeCell ref="F3:G3"/>
    <mergeCell ref="H3:I3"/>
    <mergeCell ref="J3:K3"/>
    <mergeCell ref="B3:C4"/>
    <mergeCell ref="B9:C9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106"/>
  <sheetViews>
    <sheetView zoomScaleNormal="100" workbookViewId="0">
      <selection activeCell="N23" sqref="N23"/>
    </sheetView>
  </sheetViews>
  <sheetFormatPr defaultRowHeight="13.2"/>
  <cols>
    <col min="1" max="1" width="2.33203125" customWidth="1"/>
    <col min="2" max="2" width="5.6640625" customWidth="1"/>
    <col min="3" max="4" width="14.6640625" customWidth="1"/>
    <col min="5" max="8" width="12.6640625" customWidth="1"/>
  </cols>
  <sheetData>
    <row r="1" spans="1:14" s="14" customFormat="1" ht="20.100000000000001" customHeight="1">
      <c r="A1" s="106" t="s">
        <v>98</v>
      </c>
    </row>
    <row r="2" spans="1:14" s="14" customFormat="1" ht="20.100000000000001" customHeight="1"/>
    <row r="3" spans="1:14" s="14" customFormat="1" ht="20.100000000000001" customHeight="1">
      <c r="B3" s="201" t="s">
        <v>53</v>
      </c>
      <c r="C3" s="247"/>
      <c r="D3" s="248"/>
      <c r="E3" s="251" t="s">
        <v>51</v>
      </c>
      <c r="F3" s="240" t="s">
        <v>99</v>
      </c>
      <c r="G3" s="251" t="s">
        <v>56</v>
      </c>
      <c r="H3" s="240" t="s">
        <v>99</v>
      </c>
    </row>
    <row r="4" spans="1:14" s="14" customFormat="1" ht="20.100000000000001" customHeight="1" thickBot="1">
      <c r="B4" s="202"/>
      <c r="C4" s="249"/>
      <c r="D4" s="250"/>
      <c r="E4" s="252"/>
      <c r="F4" s="241"/>
      <c r="G4" s="252"/>
      <c r="H4" s="241"/>
      <c r="N4" s="24"/>
    </row>
    <row r="5" spans="1:14" s="14" customFormat="1" ht="20.100000000000001" customHeight="1" thickTop="1">
      <c r="B5" s="242" t="s">
        <v>68</v>
      </c>
      <c r="C5" s="243" t="s">
        <v>3</v>
      </c>
      <c r="D5" s="244"/>
      <c r="E5" s="163">
        <v>5055</v>
      </c>
      <c r="F5" s="164">
        <f t="shared" ref="F5:F16" si="0">E5/SUM(E$5:E$16)</f>
        <v>0.14710589878648547</v>
      </c>
      <c r="G5" s="165">
        <v>299537.46000000002</v>
      </c>
      <c r="H5" s="166">
        <f t="shared" ref="H5:H16" si="1">G5/SUM(G$5:G$16)</f>
        <v>0.14341973207756453</v>
      </c>
      <c r="N5" s="24"/>
    </row>
    <row r="6" spans="1:14" s="14" customFormat="1" ht="20.100000000000001" customHeight="1">
      <c r="B6" s="238"/>
      <c r="C6" s="245" t="s">
        <v>8</v>
      </c>
      <c r="D6" s="246"/>
      <c r="E6" s="167">
        <v>244</v>
      </c>
      <c r="F6" s="168">
        <f t="shared" si="0"/>
        <v>7.1006605942438086E-3</v>
      </c>
      <c r="G6" s="169">
        <v>18359.68</v>
      </c>
      <c r="H6" s="170">
        <f t="shared" si="1"/>
        <v>8.79068810501972E-3</v>
      </c>
      <c r="N6" s="24"/>
    </row>
    <row r="7" spans="1:14" s="14" customFormat="1" ht="20.100000000000001" customHeight="1">
      <c r="B7" s="238"/>
      <c r="C7" s="245" t="s">
        <v>9</v>
      </c>
      <c r="D7" s="246"/>
      <c r="E7" s="167">
        <v>2268</v>
      </c>
      <c r="F7" s="168">
        <f t="shared" si="0"/>
        <v>6.6001222244856383E-2</v>
      </c>
      <c r="G7" s="169">
        <v>111623.36999999997</v>
      </c>
      <c r="H7" s="170">
        <f t="shared" si="1"/>
        <v>5.3445715333884619E-2</v>
      </c>
      <c r="N7" s="24"/>
    </row>
    <row r="8" spans="1:14" s="14" customFormat="1" ht="20.100000000000001" customHeight="1">
      <c r="B8" s="238"/>
      <c r="C8" s="245" t="s">
        <v>10</v>
      </c>
      <c r="D8" s="246"/>
      <c r="E8" s="167">
        <v>439</v>
      </c>
      <c r="F8" s="168">
        <f t="shared" si="0"/>
        <v>1.2775368856037016E-2</v>
      </c>
      <c r="G8" s="169">
        <v>19887.59</v>
      </c>
      <c r="H8" s="170">
        <f t="shared" si="1"/>
        <v>9.5222575148645912E-3</v>
      </c>
      <c r="N8" s="24"/>
    </row>
    <row r="9" spans="1:14" s="14" customFormat="1" ht="20.100000000000001" customHeight="1">
      <c r="B9" s="238"/>
      <c r="C9" s="223" t="s">
        <v>70</v>
      </c>
      <c r="D9" s="224"/>
      <c r="E9" s="167">
        <v>4453</v>
      </c>
      <c r="F9" s="168">
        <f t="shared" si="0"/>
        <v>0.12958705584494951</v>
      </c>
      <c r="G9" s="169">
        <v>58354.509999999995</v>
      </c>
      <c r="H9" s="170">
        <f t="shared" si="1"/>
        <v>2.7940372431940766E-2</v>
      </c>
      <c r="N9" s="24"/>
    </row>
    <row r="10" spans="1:14" s="14" customFormat="1" ht="20.100000000000001" customHeight="1">
      <c r="B10" s="238"/>
      <c r="C10" s="245" t="s">
        <v>54</v>
      </c>
      <c r="D10" s="246"/>
      <c r="E10" s="167">
        <v>6818</v>
      </c>
      <c r="F10" s="168">
        <f t="shared" si="0"/>
        <v>0.19841108168669791</v>
      </c>
      <c r="G10" s="169">
        <v>778995.92</v>
      </c>
      <c r="H10" s="170">
        <f t="shared" si="1"/>
        <v>0.37298635748569109</v>
      </c>
      <c r="N10" s="24"/>
    </row>
    <row r="11" spans="1:14" s="14" customFormat="1" ht="20.100000000000001" customHeight="1">
      <c r="B11" s="238"/>
      <c r="C11" s="245" t="s">
        <v>55</v>
      </c>
      <c r="D11" s="246"/>
      <c r="E11" s="167">
        <v>3302</v>
      </c>
      <c r="F11" s="168">
        <f t="shared" si="0"/>
        <v>9.6091726566364985E-2</v>
      </c>
      <c r="G11" s="169">
        <v>291476.34000000003</v>
      </c>
      <c r="H11" s="170">
        <f t="shared" si="1"/>
        <v>0.13956003562876279</v>
      </c>
      <c r="N11" s="24"/>
    </row>
    <row r="12" spans="1:14" s="14" customFormat="1" ht="20.100000000000001" customHeight="1">
      <c r="B12" s="238"/>
      <c r="C12" s="223" t="s">
        <v>152</v>
      </c>
      <c r="D12" s="224"/>
      <c r="E12" s="167">
        <v>1159</v>
      </c>
      <c r="F12" s="168">
        <f t="shared" si="0"/>
        <v>3.3728137822658093E-2</v>
      </c>
      <c r="G12" s="169">
        <v>134742.93</v>
      </c>
      <c r="H12" s="170">
        <f t="shared" si="1"/>
        <v>6.4515452991909694E-2</v>
      </c>
      <c r="N12" s="24"/>
    </row>
    <row r="13" spans="1:14" s="14" customFormat="1" ht="20.100000000000001" customHeight="1">
      <c r="B13" s="238"/>
      <c r="C13" s="223" t="s">
        <v>150</v>
      </c>
      <c r="D13" s="224"/>
      <c r="E13" s="167">
        <v>227</v>
      </c>
      <c r="F13" s="168">
        <f t="shared" si="0"/>
        <v>6.6059424380874778E-3</v>
      </c>
      <c r="G13" s="169">
        <v>16562.890000000003</v>
      </c>
      <c r="H13" s="170">
        <f t="shared" si="1"/>
        <v>7.9303778773785871E-3</v>
      </c>
      <c r="N13" s="24"/>
    </row>
    <row r="14" spans="1:14" s="14" customFormat="1" ht="20.100000000000001" customHeight="1">
      <c r="B14" s="238"/>
      <c r="C14" s="223" t="s">
        <v>151</v>
      </c>
      <c r="D14" s="224"/>
      <c r="E14" s="167">
        <v>0</v>
      </c>
      <c r="F14" s="168">
        <f t="shared" si="0"/>
        <v>0</v>
      </c>
      <c r="G14" s="169">
        <v>0</v>
      </c>
      <c r="H14" s="170">
        <f t="shared" si="1"/>
        <v>0</v>
      </c>
      <c r="N14" s="24"/>
    </row>
    <row r="15" spans="1:14" s="14" customFormat="1" ht="20.100000000000001" customHeight="1">
      <c r="B15" s="238"/>
      <c r="C15" s="223" t="s">
        <v>72</v>
      </c>
      <c r="D15" s="224"/>
      <c r="E15" s="167">
        <v>9324</v>
      </c>
      <c r="F15" s="168">
        <f t="shared" si="0"/>
        <v>0.27133835811774293</v>
      </c>
      <c r="G15" s="169">
        <v>125052.77999999998</v>
      </c>
      <c r="H15" s="170">
        <f t="shared" si="1"/>
        <v>5.9875770473431331E-2</v>
      </c>
      <c r="N15" s="24"/>
    </row>
    <row r="16" spans="1:14" s="14" customFormat="1" ht="20.100000000000001" customHeight="1">
      <c r="B16" s="239"/>
      <c r="C16" s="233" t="s">
        <v>71</v>
      </c>
      <c r="D16" s="234"/>
      <c r="E16" s="171">
        <v>1074</v>
      </c>
      <c r="F16" s="172">
        <f t="shared" si="0"/>
        <v>3.1254547041876433E-2</v>
      </c>
      <c r="G16" s="173">
        <v>233943.82999999996</v>
      </c>
      <c r="H16" s="174">
        <f t="shared" si="1"/>
        <v>0.11201324007955231</v>
      </c>
      <c r="N16" s="24"/>
    </row>
    <row r="17" spans="2:8" s="14" customFormat="1" ht="20.100000000000001" hidden="1" customHeight="1">
      <c r="B17" s="237" t="s">
        <v>69</v>
      </c>
      <c r="C17" s="231" t="s">
        <v>83</v>
      </c>
      <c r="D17" s="232"/>
      <c r="E17" s="175">
        <v>0</v>
      </c>
      <c r="F17" s="176">
        <f t="shared" ref="F17:F28" si="2">E17/SUM(E$17:E$28)</f>
        <v>0</v>
      </c>
      <c r="G17" s="177">
        <v>0</v>
      </c>
      <c r="H17" s="178">
        <f t="shared" ref="H17:H28" si="3">G17/SUM(G$17:G$28)</f>
        <v>0</v>
      </c>
    </row>
    <row r="18" spans="2:8" s="14" customFormat="1" ht="20.100000000000001" customHeight="1">
      <c r="B18" s="238"/>
      <c r="C18" s="223" t="s">
        <v>84</v>
      </c>
      <c r="D18" s="224"/>
      <c r="E18" s="167">
        <v>1</v>
      </c>
      <c r="F18" s="168">
        <f t="shared" si="2"/>
        <v>1.1527377521613833E-4</v>
      </c>
      <c r="G18" s="169">
        <v>29.87</v>
      </c>
      <c r="H18" s="170">
        <f t="shared" si="3"/>
        <v>1.8050484794808231E-4</v>
      </c>
    </row>
    <row r="19" spans="2:8" s="14" customFormat="1" ht="20.100000000000001" customHeight="1">
      <c r="B19" s="238"/>
      <c r="C19" s="223" t="s">
        <v>85</v>
      </c>
      <c r="D19" s="224"/>
      <c r="E19" s="167">
        <v>675</v>
      </c>
      <c r="F19" s="168">
        <f t="shared" si="2"/>
        <v>7.7809798270893377E-2</v>
      </c>
      <c r="G19" s="169">
        <v>21633.599999999995</v>
      </c>
      <c r="H19" s="170">
        <f t="shared" si="3"/>
        <v>0.13073216198760068</v>
      </c>
    </row>
    <row r="20" spans="2:8" s="14" customFormat="1" ht="20.100000000000001" customHeight="1">
      <c r="B20" s="238"/>
      <c r="C20" s="223" t="s">
        <v>86</v>
      </c>
      <c r="D20" s="224"/>
      <c r="E20" s="167">
        <v>172</v>
      </c>
      <c r="F20" s="168">
        <f t="shared" si="2"/>
        <v>1.9827089337175793E-2</v>
      </c>
      <c r="G20" s="169">
        <v>6618.4299999999976</v>
      </c>
      <c r="H20" s="170">
        <f t="shared" si="3"/>
        <v>3.9995269528122733E-2</v>
      </c>
    </row>
    <row r="21" spans="2:8" s="14" customFormat="1" ht="20.100000000000001" customHeight="1">
      <c r="B21" s="238"/>
      <c r="C21" s="223" t="s">
        <v>87</v>
      </c>
      <c r="D21" s="224"/>
      <c r="E21" s="167">
        <v>447</v>
      </c>
      <c r="F21" s="168">
        <f t="shared" si="2"/>
        <v>5.1527377521613835E-2</v>
      </c>
      <c r="G21" s="169">
        <v>5352.93</v>
      </c>
      <c r="H21" s="170">
        <f t="shared" si="3"/>
        <v>3.2347834473609921E-2</v>
      </c>
    </row>
    <row r="22" spans="2:8" s="14" customFormat="1" ht="20.100000000000001" hidden="1" customHeight="1">
      <c r="B22" s="238"/>
      <c r="C22" s="223" t="s">
        <v>88</v>
      </c>
      <c r="D22" s="224"/>
      <c r="E22" s="167">
        <v>0</v>
      </c>
      <c r="F22" s="168">
        <f t="shared" si="2"/>
        <v>0</v>
      </c>
      <c r="G22" s="169">
        <v>0</v>
      </c>
      <c r="H22" s="170">
        <f t="shared" si="3"/>
        <v>0</v>
      </c>
    </row>
    <row r="23" spans="2:8" s="14" customFormat="1" ht="20.100000000000001" customHeight="1">
      <c r="B23" s="238"/>
      <c r="C23" s="223" t="s">
        <v>89</v>
      </c>
      <c r="D23" s="224"/>
      <c r="E23" s="167">
        <v>2299</v>
      </c>
      <c r="F23" s="168">
        <f t="shared" si="2"/>
        <v>0.265014409221902</v>
      </c>
      <c r="G23" s="169">
        <v>80557.109999999986</v>
      </c>
      <c r="H23" s="170">
        <f t="shared" si="3"/>
        <v>0.48680779684254899</v>
      </c>
    </row>
    <row r="24" spans="2:8" s="14" customFormat="1" ht="20.100000000000001" customHeight="1">
      <c r="B24" s="238"/>
      <c r="C24" s="223" t="s">
        <v>90</v>
      </c>
      <c r="D24" s="224"/>
      <c r="E24" s="167">
        <v>65</v>
      </c>
      <c r="F24" s="168">
        <f t="shared" si="2"/>
        <v>7.492795389048991E-3</v>
      </c>
      <c r="G24" s="169">
        <v>2403.1899999999996</v>
      </c>
      <c r="H24" s="170">
        <f t="shared" si="3"/>
        <v>1.4522512405100498E-2</v>
      </c>
    </row>
    <row r="25" spans="2:8" s="14" customFormat="1" ht="20.100000000000001" customHeight="1">
      <c r="B25" s="238"/>
      <c r="C25" s="223" t="s">
        <v>145</v>
      </c>
      <c r="D25" s="224"/>
      <c r="E25" s="167">
        <v>14</v>
      </c>
      <c r="F25" s="168">
        <f t="shared" si="2"/>
        <v>1.6138328530259365E-3</v>
      </c>
      <c r="G25" s="169">
        <v>709.13</v>
      </c>
      <c r="H25" s="170">
        <f t="shared" si="3"/>
        <v>4.2852829871249951E-3</v>
      </c>
    </row>
    <row r="26" spans="2:8" s="14" customFormat="1" ht="20.100000000000001" customHeight="1">
      <c r="B26" s="238"/>
      <c r="C26" s="223" t="s">
        <v>146</v>
      </c>
      <c r="D26" s="224"/>
      <c r="E26" s="167">
        <v>0</v>
      </c>
      <c r="F26" s="168">
        <f t="shared" si="2"/>
        <v>0</v>
      </c>
      <c r="G26" s="169">
        <v>0</v>
      </c>
      <c r="H26" s="170">
        <f t="shared" si="3"/>
        <v>0</v>
      </c>
    </row>
    <row r="27" spans="2:8" s="14" customFormat="1" ht="20.100000000000001" customHeight="1">
      <c r="B27" s="238"/>
      <c r="C27" s="223" t="s">
        <v>92</v>
      </c>
      <c r="D27" s="224"/>
      <c r="E27" s="167">
        <v>4766</v>
      </c>
      <c r="F27" s="168">
        <f t="shared" si="2"/>
        <v>0.54939481268011525</v>
      </c>
      <c r="G27" s="169">
        <v>28074.939999999995</v>
      </c>
      <c r="H27" s="170">
        <f t="shared" si="3"/>
        <v>0.16965727404926459</v>
      </c>
    </row>
    <row r="28" spans="2:8" s="14" customFormat="1" ht="20.100000000000001" customHeight="1">
      <c r="B28" s="239"/>
      <c r="C28" s="223" t="s">
        <v>91</v>
      </c>
      <c r="D28" s="224"/>
      <c r="E28" s="171">
        <v>236</v>
      </c>
      <c r="F28" s="172">
        <f t="shared" si="2"/>
        <v>2.7204610951008644E-2</v>
      </c>
      <c r="G28" s="173">
        <v>20101.120000000003</v>
      </c>
      <c r="H28" s="174">
        <f t="shared" si="3"/>
        <v>0.1214713628786795</v>
      </c>
    </row>
    <row r="29" spans="2:8" s="14" customFormat="1" ht="20.100000000000001" customHeight="1">
      <c r="B29" s="235" t="s">
        <v>82</v>
      </c>
      <c r="C29" s="231" t="s">
        <v>73</v>
      </c>
      <c r="D29" s="232"/>
      <c r="E29" s="175">
        <v>162</v>
      </c>
      <c r="F29" s="176">
        <f t="shared" ref="F29:F40" si="4">E29/SUM(E$29:E$40)</f>
        <v>4.0785498489425982E-2</v>
      </c>
      <c r="G29" s="177">
        <v>27685.350000000006</v>
      </c>
      <c r="H29" s="178">
        <f t="shared" ref="H29:H40" si="5">G29/SUM(G$29:G$40)</f>
        <v>3.145536659206892E-2</v>
      </c>
    </row>
    <row r="30" spans="2:8" s="14" customFormat="1" ht="20.100000000000001" customHeight="1">
      <c r="B30" s="236"/>
      <c r="C30" s="223" t="s">
        <v>74</v>
      </c>
      <c r="D30" s="224"/>
      <c r="E30" s="167">
        <v>7</v>
      </c>
      <c r="F30" s="168">
        <f t="shared" si="4"/>
        <v>1.7623363544813696E-3</v>
      </c>
      <c r="G30" s="169">
        <v>1299.07</v>
      </c>
      <c r="H30" s="170">
        <f t="shared" si="5"/>
        <v>1.475969170653756E-3</v>
      </c>
    </row>
    <row r="31" spans="2:8" s="14" customFormat="1" ht="20.100000000000001" customHeight="1">
      <c r="B31" s="236"/>
      <c r="C31" s="223" t="s">
        <v>75</v>
      </c>
      <c r="D31" s="224"/>
      <c r="E31" s="167">
        <v>139</v>
      </c>
      <c r="F31" s="168">
        <f t="shared" si="4"/>
        <v>3.4994964753272913E-2</v>
      </c>
      <c r="G31" s="169">
        <v>20282.3</v>
      </c>
      <c r="H31" s="170">
        <f t="shared" si="5"/>
        <v>2.3044215869776591E-2</v>
      </c>
    </row>
    <row r="32" spans="2:8" s="14" customFormat="1" ht="20.100000000000001" customHeight="1">
      <c r="B32" s="236"/>
      <c r="C32" s="223" t="s">
        <v>76</v>
      </c>
      <c r="D32" s="224"/>
      <c r="E32" s="167">
        <v>6</v>
      </c>
      <c r="F32" s="168">
        <f t="shared" si="4"/>
        <v>1.5105740181268882E-3</v>
      </c>
      <c r="G32" s="169">
        <v>250.03</v>
      </c>
      <c r="H32" s="170">
        <f t="shared" si="5"/>
        <v>2.8407751063342133E-4</v>
      </c>
    </row>
    <row r="33" spans="2:8" s="14" customFormat="1" ht="20.100000000000001" customHeight="1">
      <c r="B33" s="236"/>
      <c r="C33" s="223" t="s">
        <v>77</v>
      </c>
      <c r="D33" s="224"/>
      <c r="E33" s="167">
        <v>585</v>
      </c>
      <c r="F33" s="168">
        <f t="shared" si="4"/>
        <v>0.1472809667673716</v>
      </c>
      <c r="G33" s="169">
        <v>130623.41000000002</v>
      </c>
      <c r="H33" s="170">
        <f t="shared" si="5"/>
        <v>0.148410883267003</v>
      </c>
    </row>
    <row r="34" spans="2:8" s="14" customFormat="1" ht="20.100000000000001" customHeight="1">
      <c r="B34" s="236"/>
      <c r="C34" s="223" t="s">
        <v>78</v>
      </c>
      <c r="D34" s="224"/>
      <c r="E34" s="167">
        <v>91</v>
      </c>
      <c r="F34" s="168">
        <f t="shared" si="4"/>
        <v>2.2910372608257804E-2</v>
      </c>
      <c r="G34" s="169">
        <v>6172.97</v>
      </c>
      <c r="H34" s="170">
        <f t="shared" si="5"/>
        <v>7.0135661753181252E-3</v>
      </c>
    </row>
    <row r="35" spans="2:8" s="14" customFormat="1" ht="20.100000000000001" customHeight="1">
      <c r="B35" s="236"/>
      <c r="C35" s="223" t="s">
        <v>79</v>
      </c>
      <c r="D35" s="224"/>
      <c r="E35" s="167">
        <v>1835</v>
      </c>
      <c r="F35" s="168">
        <f t="shared" si="4"/>
        <v>0.46198388721047329</v>
      </c>
      <c r="G35" s="169">
        <v>532808.8899999999</v>
      </c>
      <c r="H35" s="170">
        <f t="shared" si="5"/>
        <v>0.60536344884436422</v>
      </c>
    </row>
    <row r="36" spans="2:8" s="14" customFormat="1" ht="20.100000000000001" customHeight="1">
      <c r="B36" s="236"/>
      <c r="C36" s="223" t="s">
        <v>80</v>
      </c>
      <c r="D36" s="224"/>
      <c r="E36" s="167">
        <v>27</v>
      </c>
      <c r="F36" s="168">
        <f t="shared" si="4"/>
        <v>6.7975830815709968E-3</v>
      </c>
      <c r="G36" s="169">
        <v>6978.5999999999995</v>
      </c>
      <c r="H36" s="170">
        <f t="shared" si="5"/>
        <v>7.9289017946102217E-3</v>
      </c>
    </row>
    <row r="37" spans="2:8" s="14" customFormat="1" ht="20.100000000000001" customHeight="1">
      <c r="B37" s="236"/>
      <c r="C37" s="223" t="s">
        <v>81</v>
      </c>
      <c r="D37" s="224"/>
      <c r="E37" s="167">
        <v>25</v>
      </c>
      <c r="F37" s="168">
        <f t="shared" si="4"/>
        <v>6.2940584088620345E-3</v>
      </c>
      <c r="G37" s="169">
        <v>5697.2099999999991</v>
      </c>
      <c r="H37" s="170">
        <f t="shared" si="5"/>
        <v>6.4730201750023359E-3</v>
      </c>
    </row>
    <row r="38" spans="2:8" s="14" customFormat="1" ht="20.100000000000001" customHeight="1">
      <c r="B38" s="236"/>
      <c r="C38" s="223" t="s">
        <v>147</v>
      </c>
      <c r="D38" s="224"/>
      <c r="E38" s="167">
        <v>65</v>
      </c>
      <c r="F38" s="168">
        <f t="shared" si="4"/>
        <v>1.6364551863041289E-2</v>
      </c>
      <c r="G38" s="169">
        <v>19205.099999999999</v>
      </c>
      <c r="H38" s="170">
        <f t="shared" si="5"/>
        <v>2.1820329558316681E-2</v>
      </c>
    </row>
    <row r="39" spans="2:8" s="14" customFormat="1" ht="20.100000000000001" customHeight="1">
      <c r="B39" s="236"/>
      <c r="C39" s="225" t="s">
        <v>93</v>
      </c>
      <c r="D39" s="226"/>
      <c r="E39" s="167">
        <v>54</v>
      </c>
      <c r="F39" s="168">
        <f t="shared" si="4"/>
        <v>1.3595166163141994E-2</v>
      </c>
      <c r="G39" s="169">
        <v>14777.310000000001</v>
      </c>
      <c r="H39" s="184">
        <f t="shared" si="5"/>
        <v>1.6789591003713009E-2</v>
      </c>
    </row>
    <row r="40" spans="2:8" s="14" customFormat="1" ht="20.100000000000001" customHeight="1">
      <c r="B40" s="182"/>
      <c r="C40" s="233" t="s">
        <v>148</v>
      </c>
      <c r="D40" s="234"/>
      <c r="E40" s="167">
        <v>976</v>
      </c>
      <c r="F40" s="185">
        <f t="shared" si="4"/>
        <v>0.24572004028197381</v>
      </c>
      <c r="G40" s="169">
        <v>114366.86999999998</v>
      </c>
      <c r="H40" s="172">
        <f t="shared" si="5"/>
        <v>0.12994063003853981</v>
      </c>
    </row>
    <row r="41" spans="2:8" s="14" customFormat="1" ht="20.100000000000001" customHeight="1">
      <c r="B41" s="227" t="s">
        <v>94</v>
      </c>
      <c r="C41" s="231" t="s">
        <v>95</v>
      </c>
      <c r="D41" s="232"/>
      <c r="E41" s="175">
        <v>3726</v>
      </c>
      <c r="F41" s="176">
        <f>E41/SUM(E$41:E$44)</f>
        <v>0.54417993281729227</v>
      </c>
      <c r="G41" s="177">
        <v>1081425.8400000001</v>
      </c>
      <c r="H41" s="178">
        <f>G41/SUM(G$41:G$44)</f>
        <v>0.51224610538014814</v>
      </c>
    </row>
    <row r="42" spans="2:8" s="14" customFormat="1" ht="20.100000000000001" customHeight="1">
      <c r="B42" s="228"/>
      <c r="C42" s="223" t="s">
        <v>96</v>
      </c>
      <c r="D42" s="224"/>
      <c r="E42" s="167">
        <v>2690</v>
      </c>
      <c r="F42" s="168">
        <f t="shared" ref="F42:F44" si="6">E42/SUM(E$41:E$44)</f>
        <v>0.39287279100335915</v>
      </c>
      <c r="G42" s="169">
        <v>862524.08</v>
      </c>
      <c r="H42" s="170">
        <f t="shared" ref="H42:H44" si="7">G42/SUM(G$41:G$44)</f>
        <v>0.40855746592535208</v>
      </c>
    </row>
    <row r="43" spans="2:8" s="14" customFormat="1" ht="20.100000000000001" customHeight="1">
      <c r="B43" s="229"/>
      <c r="C43" s="223" t="s">
        <v>149</v>
      </c>
      <c r="D43" s="224"/>
      <c r="E43" s="183">
        <v>362</v>
      </c>
      <c r="F43" s="168">
        <f t="shared" si="6"/>
        <v>5.2869870016065433E-2</v>
      </c>
      <c r="G43" s="169">
        <v>144633</v>
      </c>
      <c r="H43" s="170">
        <f t="shared" si="7"/>
        <v>6.8509266395416407E-2</v>
      </c>
    </row>
    <row r="44" spans="2:8" s="14" customFormat="1" ht="20.100000000000001" customHeight="1">
      <c r="B44" s="230"/>
      <c r="C44" s="233" t="s">
        <v>97</v>
      </c>
      <c r="D44" s="234"/>
      <c r="E44" s="171">
        <v>69</v>
      </c>
      <c r="F44" s="172">
        <f t="shared" si="6"/>
        <v>1.007740616328319E-2</v>
      </c>
      <c r="G44" s="173">
        <v>22562.149999999998</v>
      </c>
      <c r="H44" s="174">
        <f t="shared" si="7"/>
        <v>1.0687162299083501E-2</v>
      </c>
    </row>
    <row r="45" spans="2:8" s="14" customFormat="1" ht="20.100000000000001" customHeight="1">
      <c r="B45" s="220" t="s">
        <v>112</v>
      </c>
      <c r="C45" s="221"/>
      <c r="D45" s="222"/>
      <c r="E45" s="144">
        <f>SUM(E5:E44)</f>
        <v>53857</v>
      </c>
      <c r="F45" s="179">
        <f>E45/E$45</f>
        <v>1</v>
      </c>
      <c r="G45" s="180">
        <f>SUM(G5:G44)</f>
        <v>5245309.8000000007</v>
      </c>
      <c r="H45" s="181">
        <f>G45/G$45</f>
        <v>1</v>
      </c>
    </row>
    <row r="46" spans="2:8" s="14" customFormat="1" ht="20.100000000000001" customHeight="1">
      <c r="B46" s="85"/>
      <c r="C46" s="85"/>
      <c r="D46" s="85"/>
      <c r="E46" s="86"/>
      <c r="F46" s="86"/>
      <c r="G46" s="87"/>
      <c r="H46" s="88"/>
    </row>
    <row r="47" spans="2:8" s="14" customFormat="1" ht="20.100000000000001" customHeight="1"/>
    <row r="48" spans="2:8" s="14" customFormat="1" ht="20.100000000000001" customHeight="1"/>
    <row r="49" s="14" customFormat="1" ht="20.100000000000001" customHeight="1"/>
    <row r="50" s="14" customFormat="1" ht="20.100000000000001" customHeight="1"/>
    <row r="51" s="14" customFormat="1" ht="20.100000000000001" customHeight="1"/>
    <row r="52" s="14" customFormat="1" ht="20.100000000000001" customHeight="1"/>
    <row r="53" s="14" customFormat="1" ht="20.100000000000001" customHeight="1"/>
    <row r="54" s="14" customFormat="1" ht="20.100000000000001" customHeight="1"/>
    <row r="55" s="14" customFormat="1" ht="20.100000000000001" customHeight="1"/>
    <row r="56" s="14" customFormat="1" ht="20.100000000000001" customHeight="1"/>
    <row r="57" s="14" customFormat="1" ht="20.100000000000001" customHeight="1"/>
    <row r="58" s="14" customFormat="1" ht="20.100000000000001" customHeight="1"/>
    <row r="59" s="14" customFormat="1" ht="20.100000000000001" customHeight="1"/>
    <row r="60" s="14" customFormat="1" ht="20.100000000000001" customHeight="1"/>
    <row r="61" s="14" customFormat="1" ht="20.100000000000001" customHeight="1"/>
    <row r="62" s="14" customFormat="1" ht="20.100000000000001" customHeight="1"/>
    <row r="63" s="14" customFormat="1" ht="20.100000000000001" customHeight="1"/>
    <row r="64" s="14" customFormat="1" ht="20.100000000000001" customHeight="1"/>
    <row r="65" s="14" customFormat="1" ht="20.100000000000001" customHeight="1"/>
    <row r="66" s="14" customFormat="1" ht="20.100000000000001" customHeight="1"/>
    <row r="67" s="14" customFormat="1" ht="20.100000000000001" customHeight="1"/>
    <row r="68" s="14" customFormat="1" ht="20.100000000000001" customHeight="1"/>
    <row r="69" s="14" customFormat="1" ht="20.100000000000001" customHeight="1"/>
    <row r="70" s="14" customFormat="1" ht="20.100000000000001" customHeight="1"/>
    <row r="71" s="14" customFormat="1" ht="20.100000000000001" customHeight="1"/>
    <row r="72" s="14" customFormat="1" ht="20.100000000000001" customHeight="1"/>
    <row r="73" s="14" customFormat="1" ht="20.100000000000001" customHeight="1"/>
    <row r="74" s="14" customFormat="1" ht="20.100000000000001" customHeight="1"/>
    <row r="75" s="14" customFormat="1" ht="20.100000000000001" customHeight="1"/>
    <row r="76" s="14" customFormat="1" ht="20.100000000000001" customHeight="1"/>
    <row r="77" s="14" customFormat="1" ht="20.100000000000001" customHeight="1"/>
    <row r="78" s="14" customFormat="1" ht="20.100000000000001" customHeight="1"/>
    <row r="79" s="14" customFormat="1" ht="20.100000000000001" customHeight="1"/>
    <row r="80" s="14" customFormat="1" ht="20.100000000000001" customHeight="1"/>
    <row r="81" s="14" customFormat="1" ht="20.100000000000001" customHeight="1"/>
    <row r="82" s="14" customFormat="1" ht="20.100000000000001" customHeight="1"/>
    <row r="83" s="14" customFormat="1" ht="20.100000000000001" customHeight="1"/>
    <row r="84" s="14" customFormat="1" ht="20.100000000000001" customHeight="1"/>
    <row r="85" s="14" customFormat="1" ht="20.100000000000001" customHeight="1"/>
    <row r="86" s="14" customFormat="1" ht="20.100000000000001" customHeight="1"/>
    <row r="87" s="14" customFormat="1" ht="20.100000000000001" customHeight="1"/>
    <row r="88" s="14" customFormat="1" ht="20.100000000000001" customHeight="1"/>
    <row r="89" s="14" customFormat="1" ht="20.100000000000001" customHeight="1"/>
    <row r="90" s="14" customFormat="1" ht="20.100000000000001" customHeight="1"/>
    <row r="91" s="14" customFormat="1" ht="20.100000000000001" customHeight="1"/>
    <row r="92" s="14" customFormat="1" ht="20.100000000000001" customHeight="1"/>
    <row r="93" s="14" customFormat="1" ht="20.100000000000001" customHeight="1"/>
    <row r="94" s="14" customFormat="1" ht="20.100000000000001" customHeight="1"/>
    <row r="95" s="14" customFormat="1" ht="20.100000000000001" customHeight="1"/>
    <row r="96" s="14" customFormat="1" ht="20.100000000000001" customHeight="1"/>
    <row r="97" s="14" customFormat="1" ht="20.100000000000001" customHeight="1"/>
    <row r="98" s="14" customFormat="1" ht="20.100000000000001" customHeight="1"/>
    <row r="99" s="14" customFormat="1" ht="20.100000000000001" customHeight="1"/>
    <row r="100" s="14" customFormat="1" ht="20.100000000000001" customHeight="1"/>
    <row r="101" s="14" customFormat="1" ht="20.100000000000001" customHeight="1"/>
    <row r="102" s="14" customFormat="1" ht="20.100000000000001" customHeight="1"/>
    <row r="103" s="14" customFormat="1" ht="20.100000000000001" customHeight="1"/>
    <row r="104" s="14" customFormat="1" ht="20.100000000000001" customHeight="1"/>
    <row r="105" s="14" customFormat="1" ht="20.100000000000001" customHeight="1"/>
    <row r="106" s="14" customFormat="1" ht="20.100000000000001" customHeight="1"/>
  </sheetData>
  <mergeCells count="50">
    <mergeCell ref="C43:D43"/>
    <mergeCell ref="C14:D14"/>
    <mergeCell ref="C26:D26"/>
    <mergeCell ref="C38:D38"/>
    <mergeCell ref="C40:D40"/>
    <mergeCell ref="C16:D16"/>
    <mergeCell ref="H3:H4"/>
    <mergeCell ref="B5:B16"/>
    <mergeCell ref="C5:D5"/>
    <mergeCell ref="C6:D6"/>
    <mergeCell ref="C7:D7"/>
    <mergeCell ref="C8:D8"/>
    <mergeCell ref="B3:D4"/>
    <mergeCell ref="E3:E4"/>
    <mergeCell ref="F3:F4"/>
    <mergeCell ref="G3:G4"/>
    <mergeCell ref="C9:D9"/>
    <mergeCell ref="C10:D10"/>
    <mergeCell ref="C11:D11"/>
    <mergeCell ref="C13:D13"/>
    <mergeCell ref="C15:D15"/>
    <mergeCell ref="C12:D12"/>
    <mergeCell ref="B17:B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7:D27"/>
    <mergeCell ref="C28:D28"/>
    <mergeCell ref="B45:D45"/>
    <mergeCell ref="C35:D35"/>
    <mergeCell ref="C36:D36"/>
    <mergeCell ref="C37:D37"/>
    <mergeCell ref="C39:D39"/>
    <mergeCell ref="B41:B44"/>
    <mergeCell ref="C41:D41"/>
    <mergeCell ref="C42:D42"/>
    <mergeCell ref="C44:D44"/>
    <mergeCell ref="B29:B39"/>
    <mergeCell ref="C29:D29"/>
    <mergeCell ref="C30:D30"/>
    <mergeCell ref="C31:D31"/>
    <mergeCell ref="C32:D32"/>
    <mergeCell ref="C33:D33"/>
    <mergeCell ref="C34:D34"/>
  </mergeCells>
  <phoneticPr fontId="2"/>
  <pageMargins left="0.7" right="0.7" top="0.75" bottom="0.75" header="0.3" footer="0.3"/>
  <pageSetup paperSize="9" scale="46" orientation="portrait" r:id="rId1"/>
  <rowBreaks count="1" manualBreakCount="1">
    <brk id="45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M50"/>
  <sheetViews>
    <sheetView zoomScaleNormal="100" workbookViewId="0"/>
  </sheetViews>
  <sheetFormatPr defaultRowHeight="13.2"/>
  <cols>
    <col min="4" max="7" width="9.109375" bestFit="1" customWidth="1"/>
    <col min="8" max="8" width="10.6640625" bestFit="1" customWidth="1"/>
    <col min="11" max="11" width="11.77734375" bestFit="1" customWidth="1"/>
    <col min="13" max="13" width="9.109375" bestFit="1" customWidth="1"/>
  </cols>
  <sheetData>
    <row r="1" spans="1:13" s="14" customFormat="1" ht="20.100000000000001" customHeight="1">
      <c r="A1" s="13" t="s">
        <v>142</v>
      </c>
    </row>
    <row r="2" spans="1:13" s="14" customFormat="1" ht="20.100000000000001" customHeight="1"/>
    <row r="3" spans="1:13" s="14" customFormat="1" ht="31.5" customHeight="1">
      <c r="B3" s="259" t="s">
        <v>57</v>
      </c>
      <c r="C3" s="260"/>
      <c r="D3" s="136" t="s">
        <v>59</v>
      </c>
      <c r="E3" s="137" t="s">
        <v>62</v>
      </c>
      <c r="F3" s="137" t="s">
        <v>63</v>
      </c>
      <c r="G3" s="138" t="s">
        <v>60</v>
      </c>
      <c r="H3" s="139" t="s">
        <v>61</v>
      </c>
    </row>
    <row r="4" spans="1:13" s="14" customFormat="1" ht="20.100000000000001" customHeight="1">
      <c r="B4" s="257" t="s">
        <v>26</v>
      </c>
      <c r="C4" s="258"/>
      <c r="D4" s="62">
        <v>3259</v>
      </c>
      <c r="E4" s="67">
        <v>60452.249999999985</v>
      </c>
      <c r="F4" s="67">
        <f>E4*1000/D4</f>
        <v>18549.324946302542</v>
      </c>
      <c r="G4" s="67">
        <v>50320</v>
      </c>
      <c r="H4" s="63">
        <f>F4/G4</f>
        <v>0.36862728430648933</v>
      </c>
      <c r="K4" s="14">
        <f>D4*G4</f>
        <v>163992880</v>
      </c>
      <c r="L4" s="14" t="s">
        <v>26</v>
      </c>
      <c r="M4" s="24">
        <f>G4-F4</f>
        <v>31770.675053697458</v>
      </c>
    </row>
    <row r="5" spans="1:13" s="14" customFormat="1" ht="20.100000000000001" customHeight="1">
      <c r="B5" s="253" t="s">
        <v>27</v>
      </c>
      <c r="C5" s="254"/>
      <c r="D5" s="64">
        <v>3505</v>
      </c>
      <c r="E5" s="68">
        <v>105026.17</v>
      </c>
      <c r="F5" s="68">
        <f t="shared" ref="F5:F13" si="0">E5*1000/D5</f>
        <v>29964.670470756064</v>
      </c>
      <c r="G5" s="68">
        <v>105310</v>
      </c>
      <c r="H5" s="65">
        <f t="shared" ref="H5:H10" si="1">F5/G5</f>
        <v>0.28453775017335547</v>
      </c>
      <c r="K5" s="14">
        <f t="shared" ref="K5:K10" si="2">D5*G5</f>
        <v>369111550</v>
      </c>
      <c r="L5" s="14" t="s">
        <v>27</v>
      </c>
      <c r="M5" s="24">
        <f t="shared" ref="M5:M10" si="3">G5-F5</f>
        <v>75345.329529243929</v>
      </c>
    </row>
    <row r="6" spans="1:13" s="14" customFormat="1" ht="20.100000000000001" customHeight="1">
      <c r="B6" s="253" t="s">
        <v>28</v>
      </c>
      <c r="C6" s="254"/>
      <c r="D6" s="64">
        <v>6357</v>
      </c>
      <c r="E6" s="68">
        <v>594737.29999999993</v>
      </c>
      <c r="F6" s="68">
        <f t="shared" si="0"/>
        <v>93556.284410885622</v>
      </c>
      <c r="G6" s="68">
        <v>167650</v>
      </c>
      <c r="H6" s="65">
        <f t="shared" si="1"/>
        <v>0.55804523955195717</v>
      </c>
      <c r="K6" s="14">
        <f t="shared" si="2"/>
        <v>1065751050</v>
      </c>
      <c r="L6" s="14" t="s">
        <v>28</v>
      </c>
      <c r="M6" s="24">
        <f t="shared" si="3"/>
        <v>74093.715589114378</v>
      </c>
    </row>
    <row r="7" spans="1:13" s="14" customFormat="1" ht="20.100000000000001" customHeight="1">
      <c r="B7" s="253" t="s">
        <v>29</v>
      </c>
      <c r="C7" s="254"/>
      <c r="D7" s="64">
        <v>3834</v>
      </c>
      <c r="E7" s="68">
        <v>448975.26</v>
      </c>
      <c r="F7" s="68">
        <f t="shared" si="0"/>
        <v>117103.61502347418</v>
      </c>
      <c r="G7" s="68">
        <v>197050</v>
      </c>
      <c r="H7" s="65">
        <f t="shared" si="1"/>
        <v>0.59428376058601462</v>
      </c>
      <c r="K7" s="14">
        <f t="shared" si="2"/>
        <v>755489700</v>
      </c>
      <c r="L7" s="14" t="s">
        <v>29</v>
      </c>
      <c r="M7" s="24">
        <f t="shared" si="3"/>
        <v>79946.38497652582</v>
      </c>
    </row>
    <row r="8" spans="1:13" s="14" customFormat="1" ht="20.100000000000001" customHeight="1">
      <c r="B8" s="253" t="s">
        <v>30</v>
      </c>
      <c r="C8" s="254"/>
      <c r="D8" s="64">
        <v>2566</v>
      </c>
      <c r="E8" s="68">
        <v>402899.14999999991</v>
      </c>
      <c r="F8" s="68">
        <f t="shared" si="0"/>
        <v>157014.47778643799</v>
      </c>
      <c r="G8" s="68">
        <v>270480</v>
      </c>
      <c r="H8" s="65">
        <f t="shared" si="1"/>
        <v>0.58050309740623329</v>
      </c>
      <c r="K8" s="14">
        <f t="shared" si="2"/>
        <v>694051680</v>
      </c>
      <c r="L8" s="14" t="s">
        <v>30</v>
      </c>
      <c r="M8" s="24">
        <f t="shared" si="3"/>
        <v>113465.52221356201</v>
      </c>
    </row>
    <row r="9" spans="1:13" s="14" customFormat="1" ht="20.100000000000001" customHeight="1">
      <c r="B9" s="253" t="s">
        <v>31</v>
      </c>
      <c r="C9" s="254"/>
      <c r="D9" s="64">
        <v>2270</v>
      </c>
      <c r="E9" s="68">
        <v>429552.36000000016</v>
      </c>
      <c r="F9" s="68">
        <f t="shared" si="0"/>
        <v>189230.11453744501</v>
      </c>
      <c r="G9" s="68">
        <v>309380</v>
      </c>
      <c r="H9" s="65">
        <f t="shared" si="1"/>
        <v>0.61164301033500879</v>
      </c>
      <c r="K9" s="14">
        <f t="shared" si="2"/>
        <v>702292600</v>
      </c>
      <c r="L9" s="14" t="s">
        <v>31</v>
      </c>
      <c r="M9" s="24">
        <f t="shared" si="3"/>
        <v>120149.88546255499</v>
      </c>
    </row>
    <row r="10" spans="1:13" s="14" customFormat="1" ht="20.100000000000001" customHeight="1">
      <c r="B10" s="255" t="s">
        <v>32</v>
      </c>
      <c r="C10" s="256"/>
      <c r="D10" s="72">
        <v>992</v>
      </c>
      <c r="E10" s="73">
        <v>212375.13</v>
      </c>
      <c r="F10" s="73">
        <f t="shared" si="0"/>
        <v>214087.83266129033</v>
      </c>
      <c r="G10" s="73">
        <v>362170</v>
      </c>
      <c r="H10" s="75">
        <f t="shared" si="1"/>
        <v>0.59112525239884672</v>
      </c>
      <c r="K10" s="14">
        <f t="shared" si="2"/>
        <v>359272640</v>
      </c>
      <c r="L10" s="14" t="s">
        <v>32</v>
      </c>
      <c r="M10" s="24">
        <f t="shared" si="3"/>
        <v>148082.16733870967</v>
      </c>
    </row>
    <row r="11" spans="1:13" s="14" customFormat="1" ht="20.100000000000001" customHeight="1">
      <c r="B11" s="257" t="s">
        <v>64</v>
      </c>
      <c r="C11" s="258"/>
      <c r="D11" s="62">
        <f>SUM(D4:D5)</f>
        <v>6764</v>
      </c>
      <c r="E11" s="67">
        <f>SUM(E4:E5)</f>
        <v>165478.41999999998</v>
      </c>
      <c r="F11" s="67">
        <f t="shared" si="0"/>
        <v>24464.580130100527</v>
      </c>
      <c r="G11" s="82"/>
      <c r="H11" s="63">
        <f>SUM(E4:E5)*1000/SUM(K4:K5)</f>
        <v>0.31040526149820208</v>
      </c>
    </row>
    <row r="12" spans="1:13" s="14" customFormat="1" ht="20.100000000000001" customHeight="1">
      <c r="B12" s="255" t="s">
        <v>58</v>
      </c>
      <c r="C12" s="256"/>
      <c r="D12" s="66">
        <f>SUM(D6:D10)</f>
        <v>16019</v>
      </c>
      <c r="E12" s="78">
        <f>SUM(E6:E10)</f>
        <v>2088539.2000000002</v>
      </c>
      <c r="F12" s="69">
        <f t="shared" si="0"/>
        <v>130378.87508583558</v>
      </c>
      <c r="G12" s="83"/>
      <c r="H12" s="70">
        <f>SUM(E6:E10)*1000/SUM(K6:K10)</f>
        <v>0.58390335671365989</v>
      </c>
    </row>
    <row r="13" spans="1:13" s="14" customFormat="1" ht="20.100000000000001" customHeight="1">
      <c r="B13" s="259" t="s">
        <v>65</v>
      </c>
      <c r="C13" s="260"/>
      <c r="D13" s="71">
        <f>SUM(D11:D12)</f>
        <v>22783</v>
      </c>
      <c r="E13" s="79">
        <f>SUM(E11:E12)</f>
        <v>2254017.62</v>
      </c>
      <c r="F13" s="74">
        <f t="shared" si="0"/>
        <v>98934.188649431599</v>
      </c>
      <c r="G13" s="77"/>
      <c r="H13" s="76">
        <f>SUM(E4:E10)*1000/SUM(K4:K10)</f>
        <v>0.54842783586739152</v>
      </c>
    </row>
    <row r="14" spans="1:13" s="14" customFormat="1" ht="20.100000000000001" customHeight="1"/>
    <row r="15" spans="1:13" s="14" customFormat="1" ht="20.100000000000001" customHeight="1"/>
    <row r="16" spans="1:13" s="14" customFormat="1" ht="20.100000000000001" customHeight="1"/>
    <row r="17" s="14" customFormat="1" ht="20.100000000000001" customHeight="1"/>
    <row r="18" s="14" customFormat="1" ht="20.100000000000001" customHeight="1"/>
    <row r="19" s="14" customFormat="1" ht="20.100000000000001" customHeight="1"/>
    <row r="20" s="14" customFormat="1" ht="20.100000000000001" customHeight="1"/>
    <row r="21" s="14" customFormat="1" ht="20.100000000000001" customHeight="1"/>
    <row r="22" s="14" customFormat="1" ht="20.100000000000001" customHeight="1"/>
    <row r="23" s="14" customFormat="1" ht="20.100000000000001" customHeight="1"/>
    <row r="24" s="14" customFormat="1" ht="20.100000000000001" customHeight="1"/>
    <row r="25" s="14" customFormat="1" ht="20.100000000000001" customHeight="1"/>
    <row r="26" s="14" customFormat="1" ht="20.100000000000001" customHeight="1"/>
    <row r="27" s="14" customFormat="1" ht="20.100000000000001" customHeight="1"/>
    <row r="28" s="14" customFormat="1" ht="20.100000000000001" customHeight="1"/>
    <row r="29" s="14" customFormat="1" ht="20.100000000000001" customHeight="1"/>
    <row r="30" s="14" customFormat="1" ht="20.100000000000001" customHeight="1"/>
    <row r="31" s="14" customFormat="1" ht="20.100000000000001" customHeight="1"/>
    <row r="32" s="14" customFormat="1" ht="20.100000000000001" customHeight="1"/>
    <row r="33" s="14" customFormat="1" ht="20.100000000000001" customHeight="1"/>
    <row r="34" s="14" customFormat="1" ht="20.100000000000001" customHeight="1"/>
    <row r="35" s="14" customFormat="1" ht="20.100000000000001" customHeight="1"/>
    <row r="36" s="14" customFormat="1" ht="20.100000000000001" customHeight="1"/>
    <row r="37" s="14" customFormat="1" ht="20.100000000000001" customHeight="1"/>
    <row r="38" s="14" customFormat="1" ht="20.100000000000001" customHeight="1"/>
    <row r="39" s="14" customFormat="1" ht="20.100000000000001" customHeight="1"/>
    <row r="40" s="14" customFormat="1" ht="20.100000000000001" customHeight="1"/>
    <row r="41" s="14" customFormat="1" ht="20.100000000000001" customHeight="1"/>
    <row r="42" s="14" customFormat="1" ht="20.100000000000001" customHeight="1"/>
    <row r="43" s="14" customFormat="1" ht="20.100000000000001" customHeight="1"/>
    <row r="44" s="14" customFormat="1" ht="20.100000000000001" customHeight="1"/>
    <row r="45" s="14" customFormat="1" ht="20.100000000000001" customHeight="1"/>
    <row r="46" s="14" customFormat="1" ht="20.100000000000001" customHeight="1"/>
    <row r="47" s="14" customFormat="1" ht="20.100000000000001" customHeight="1"/>
    <row r="48" s="14" customFormat="1" ht="20.100000000000001" customHeight="1"/>
    <row r="49" s="14" customFormat="1" ht="20.100000000000001" customHeight="1"/>
    <row r="50" s="14" customFormat="1" ht="20.100000000000001" customHeight="1"/>
  </sheetData>
  <mergeCells count="11">
    <mergeCell ref="B8:C8"/>
    <mergeCell ref="B3:C3"/>
    <mergeCell ref="B4:C4"/>
    <mergeCell ref="B5:C5"/>
    <mergeCell ref="B6:C6"/>
    <mergeCell ref="B7:C7"/>
    <mergeCell ref="B9:C9"/>
    <mergeCell ref="B10:C10"/>
    <mergeCell ref="B11:C11"/>
    <mergeCell ref="B12:C12"/>
    <mergeCell ref="B13:C13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10月状況（表紙）</vt:lpstr>
      <vt:lpstr>人口統計</vt:lpstr>
      <vt:lpstr>認定者数（2-1.2.3）</vt:lpstr>
      <vt:lpstr>給付状況（3-1）</vt:lpstr>
      <vt:lpstr>給付状況（3-2）</vt:lpstr>
      <vt:lpstr>給付状況（3-3）</vt:lpstr>
      <vt:lpstr>'10月状況（表紙）'!Print_Area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'認定者数（2-1.2.3）'!Print_Area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K-M-Kitamura</cp:lastModifiedBy>
  <cp:lastPrinted>2022-01-05T06:30:00Z</cp:lastPrinted>
  <dcterms:created xsi:type="dcterms:W3CDTF">2003-07-11T02:30:35Z</dcterms:created>
  <dcterms:modified xsi:type="dcterms:W3CDTF">2023-12-07T00:17:30Z</dcterms:modified>
</cp:coreProperties>
</file>