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AAD51D3-23E5-4B19-91EC-ABD8F76452D1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8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'08月状況（表紙）'!$A$1:$L$45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<sst xmlns="http://schemas.openxmlformats.org/spreadsheetml/2006/main" count="261" uniqueCount="188">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</sst>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21778</c:v>
                </c:pt>
                <c:pt idx="1">
                  <c:v>13230</c:v>
                </c:pt>
                <c:pt idx="2">
                  <c:v>8170</c:v>
                </c:pt>
                <c:pt idx="3">
                  <c:v>4760</c:v>
                </c:pt>
                <c:pt idx="4">
                  <c:v>6485</c:v>
                </c:pt>
                <c:pt idx="5">
                  <c:v>14021</c:v>
                </c:pt>
                <c:pt idx="6">
                  <c:v>21467</c:v>
                </c:pt>
                <c:pt idx="7">
                  <c:v>8469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17696</c:v>
                </c:pt>
                <c:pt idx="1">
                  <c:v>11855</c:v>
                </c:pt>
                <c:pt idx="2">
                  <c:v>6734</c:v>
                </c:pt>
                <c:pt idx="3">
                  <c:v>3643</c:v>
                </c:pt>
                <c:pt idx="4">
                  <c:v>5157</c:v>
                </c:pt>
                <c:pt idx="5">
                  <c:v>11602</c:v>
                </c:pt>
                <c:pt idx="6">
                  <c:v>17753</c:v>
                </c:pt>
                <c:pt idx="7">
                  <c:v>7690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7169</c:v>
                </c:pt>
                <c:pt idx="1">
                  <c:v>5535</c:v>
                </c:pt>
                <c:pt idx="2">
                  <c:v>3485</c:v>
                </c:pt>
                <c:pt idx="3">
                  <c:v>1743</c:v>
                </c:pt>
                <c:pt idx="4">
                  <c:v>2821</c:v>
                </c:pt>
                <c:pt idx="5">
                  <c:v>5928</c:v>
                </c:pt>
                <c:pt idx="6">
                  <c:v>9038</c:v>
                </c:pt>
                <c:pt idx="7">
                  <c:v>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0.25004824805935583</c:v>
                </c:pt>
                <c:pt idx="1">
                  <c:v>0.33628396336240035</c:v>
                </c:pt>
                <c:pt idx="2">
                  <c:v>0.38253037111000165</c:v>
                </c:pt>
                <c:pt idx="3">
                  <c:v>0.31159019716233649</c:v>
                </c:pt>
                <c:pt idx="4">
                  <c:v>0.3316897532336483</c:v>
                </c:pt>
                <c:pt idx="5">
                  <c:v>0.3331081009744819</c:v>
                </c:pt>
                <c:pt idx="6">
                  <c:v>0.37502039928194525</c:v>
                </c:pt>
                <c:pt idx="7">
                  <c:v>0.37009118988086481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3675</c:v>
                </c:pt>
                <c:pt idx="1">
                  <c:v>2667</c:v>
                </c:pt>
                <c:pt idx="2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1117039.24</c:v>
                </c:pt>
                <c:pt idx="1">
                  <c:v>888628.94000000018</c:v>
                </c:pt>
                <c:pt idx="2">
                  <c:v>157977.67999999996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29845.139999999989</c:v>
                </c:pt>
                <c:pt idx="1">
                  <c:v>1444.0900000000001</c:v>
                </c:pt>
                <c:pt idx="2">
                  <c:v>18430.909999999996</c:v>
                </c:pt>
                <c:pt idx="3">
                  <c:v>366.77</c:v>
                </c:pt>
                <c:pt idx="4">
                  <c:v>132257.89000000001</c:v>
                </c:pt>
                <c:pt idx="5">
                  <c:v>7675.31</c:v>
                </c:pt>
                <c:pt idx="6">
                  <c:v>539621.44000000006</c:v>
                </c:pt>
                <c:pt idx="7">
                  <c:v>6768.5</c:v>
                </c:pt>
                <c:pt idx="8">
                  <c:v>6268.77</c:v>
                </c:pt>
                <c:pt idx="9">
                  <c:v>20174.89</c:v>
                </c:pt>
                <c:pt idx="10">
                  <c:v>13312.9</c:v>
                </c:pt>
                <c:pt idx="11">
                  <c:v>108595.76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167</c:v>
                </c:pt>
                <c:pt idx="1">
                  <c:v>7</c:v>
                </c:pt>
                <c:pt idx="2">
                  <c:v>133</c:v>
                </c:pt>
                <c:pt idx="3">
                  <c:v>10</c:v>
                </c:pt>
                <c:pt idx="4">
                  <c:v>576</c:v>
                </c:pt>
                <c:pt idx="5">
                  <c:v>112</c:v>
                </c:pt>
                <c:pt idx="6">
                  <c:v>1818</c:v>
                </c:pt>
                <c:pt idx="7">
                  <c:v>26</c:v>
                </c:pt>
                <c:pt idx="8">
                  <c:v>26</c:v>
                </c:pt>
                <c:pt idx="9">
                  <c:v>65</c:v>
                </c:pt>
                <c:pt idx="10">
                  <c:v>47</c:v>
                </c:pt>
                <c:pt idx="11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17899.727828746178</c:v>
                </c:pt>
                <c:pt idx="1">
                  <c:v>29174.857064321044</c:v>
                </c:pt>
                <c:pt idx="2">
                  <c:v>89008.756782636454</c:v>
                </c:pt>
                <c:pt idx="3">
                  <c:v>116708.80172632646</c:v>
                </c:pt>
                <c:pt idx="4">
                  <c:v>154284.19237012981</c:v>
                </c:pt>
                <c:pt idx="5">
                  <c:v>190192.68932874352</c:v>
                </c:pt>
                <c:pt idx="6">
                  <c:v>220014.26817752598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3270</c:v>
                </c:pt>
                <c:pt idx="1">
                  <c:v>3638</c:v>
                </c:pt>
                <c:pt idx="2">
                  <c:v>6266</c:v>
                </c:pt>
                <c:pt idx="3">
                  <c:v>3939</c:v>
                </c:pt>
                <c:pt idx="4">
                  <c:v>2464</c:v>
                </c:pt>
                <c:pt idx="5">
                  <c:v>2324</c:v>
                </c:pt>
                <c:pt idx="6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17899.727828746178</c:v>
                </c:pt>
                <c:pt idx="1">
                  <c:v>29174.857064321044</c:v>
                </c:pt>
                <c:pt idx="2">
                  <c:v>89008.756782636454</c:v>
                </c:pt>
                <c:pt idx="3">
                  <c:v>116708.80172632646</c:v>
                </c:pt>
                <c:pt idx="4">
                  <c:v>154284.19237012981</c:v>
                </c:pt>
                <c:pt idx="5">
                  <c:v>190192.68932874352</c:v>
                </c:pt>
                <c:pt idx="6">
                  <c:v>220014.26817752598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7222</c:v>
                </c:pt>
                <c:pt idx="1">
                  <c:v>5720</c:v>
                </c:pt>
                <c:pt idx="2">
                  <c:v>8592</c:v>
                </c:pt>
                <c:pt idx="3">
                  <c:v>5417</c:v>
                </c:pt>
                <c:pt idx="4">
                  <c:v>4608</c:v>
                </c:pt>
                <c:pt idx="5">
                  <c:v>5752</c:v>
                </c:pt>
                <c:pt idx="6">
                  <c:v>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797</c:v>
                </c:pt>
                <c:pt idx="1">
                  <c:v>768</c:v>
                </c:pt>
                <c:pt idx="2">
                  <c:v>690</c:v>
                </c:pt>
                <c:pt idx="3">
                  <c:v>598</c:v>
                </c:pt>
                <c:pt idx="4">
                  <c:v>425</c:v>
                </c:pt>
                <c:pt idx="5">
                  <c:v>501</c:v>
                </c:pt>
                <c:pt idx="6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6425</c:v>
                </c:pt>
                <c:pt idx="1">
                  <c:v>4952</c:v>
                </c:pt>
                <c:pt idx="2">
                  <c:v>7902</c:v>
                </c:pt>
                <c:pt idx="3">
                  <c:v>4819</c:v>
                </c:pt>
                <c:pt idx="4">
                  <c:v>4183</c:v>
                </c:pt>
                <c:pt idx="5">
                  <c:v>5251</c:v>
                </c:pt>
                <c:pt idx="6">
                  <c:v>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1223</c:v>
                </c:pt>
                <c:pt idx="1">
                  <c:v>1256</c:v>
                </c:pt>
                <c:pt idx="2">
                  <c:v>764</c:v>
                </c:pt>
                <c:pt idx="3">
                  <c:v>212</c:v>
                </c:pt>
                <c:pt idx="4">
                  <c:v>328</c:v>
                </c:pt>
                <c:pt idx="5">
                  <c:v>756</c:v>
                </c:pt>
                <c:pt idx="6">
                  <c:v>2085</c:v>
                </c:pt>
                <c:pt idx="7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1190</c:v>
                </c:pt>
                <c:pt idx="1">
                  <c:v>1059</c:v>
                </c:pt>
                <c:pt idx="2">
                  <c:v>396</c:v>
                </c:pt>
                <c:pt idx="3">
                  <c:v>211</c:v>
                </c:pt>
                <c:pt idx="4">
                  <c:v>260</c:v>
                </c:pt>
                <c:pt idx="5">
                  <c:v>761</c:v>
                </c:pt>
                <c:pt idx="6">
                  <c:v>1436</c:v>
                </c:pt>
                <c:pt idx="7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1347</c:v>
                </c:pt>
                <c:pt idx="1">
                  <c:v>1118</c:v>
                </c:pt>
                <c:pt idx="2">
                  <c:v>920</c:v>
                </c:pt>
                <c:pt idx="3">
                  <c:v>347</c:v>
                </c:pt>
                <c:pt idx="4">
                  <c:v>516</c:v>
                </c:pt>
                <c:pt idx="5">
                  <c:v>1417</c:v>
                </c:pt>
                <c:pt idx="6">
                  <c:v>2115</c:v>
                </c:pt>
                <c:pt idx="7">
                  <c:v>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1005</c:v>
                </c:pt>
                <c:pt idx="1">
                  <c:v>752</c:v>
                </c:pt>
                <c:pt idx="2">
                  <c:v>479</c:v>
                </c:pt>
                <c:pt idx="3">
                  <c:v>212</c:v>
                </c:pt>
                <c:pt idx="4">
                  <c:v>309</c:v>
                </c:pt>
                <c:pt idx="5">
                  <c:v>749</c:v>
                </c:pt>
                <c:pt idx="6">
                  <c:v>1467</c:v>
                </c:pt>
                <c:pt idx="7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816</c:v>
                </c:pt>
                <c:pt idx="1">
                  <c:v>633</c:v>
                </c:pt>
                <c:pt idx="2">
                  <c:v>410</c:v>
                </c:pt>
                <c:pt idx="3">
                  <c:v>195</c:v>
                </c:pt>
                <c:pt idx="4">
                  <c:v>289</c:v>
                </c:pt>
                <c:pt idx="5">
                  <c:v>700</c:v>
                </c:pt>
                <c:pt idx="6">
                  <c:v>1215</c:v>
                </c:pt>
                <c:pt idx="7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1034</c:v>
                </c:pt>
                <c:pt idx="1">
                  <c:v>713</c:v>
                </c:pt>
                <c:pt idx="2">
                  <c:v>521</c:v>
                </c:pt>
                <c:pt idx="3">
                  <c:v>204</c:v>
                </c:pt>
                <c:pt idx="4">
                  <c:v>389</c:v>
                </c:pt>
                <c:pt idx="5">
                  <c:v>792</c:v>
                </c:pt>
                <c:pt idx="6">
                  <c:v>1524</c:v>
                </c:pt>
                <c:pt idx="7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573</c:v>
                </c:pt>
                <c:pt idx="1">
                  <c:v>353</c:v>
                </c:pt>
                <c:pt idx="2">
                  <c:v>324</c:v>
                </c:pt>
                <c:pt idx="3">
                  <c:v>144</c:v>
                </c:pt>
                <c:pt idx="4">
                  <c:v>215</c:v>
                </c:pt>
                <c:pt idx="5">
                  <c:v>416</c:v>
                </c:pt>
                <c:pt idx="6">
                  <c:v>745</c:v>
                </c:pt>
                <c:pt idx="7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0.15410672555367366</c:v>
                </c:pt>
                <c:pt idx="1">
                  <c:v>0.19216198563030698</c:v>
                </c:pt>
                <c:pt idx="2">
                  <c:v>0.20740660177279896</c:v>
                </c:pt>
                <c:pt idx="3">
                  <c:v>0.15030553912872069</c:v>
                </c:pt>
                <c:pt idx="4">
                  <c:v>0.15944133305676553</c:v>
                </c:pt>
                <c:pt idx="5">
                  <c:v>0.1772051598998447</c:v>
                </c:pt>
                <c:pt idx="6">
                  <c:v>0.21938331468357578</c:v>
                </c:pt>
                <c:pt idx="7">
                  <c:v>0.17277694982613015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0.64648958230472997</c:v>
                </c:pt>
                <c:pt idx="1">
                  <c:v>0.62782340862423003</c:v>
                </c:pt>
                <c:pt idx="2">
                  <c:v>0.60634797754983549</c:v>
                </c:pt>
                <c:pt idx="3">
                  <c:v>0.66901763224181365</c:v>
                </c:pt>
                <c:pt idx="4">
                  <c:v>0.6095524382097528</c:v>
                </c:pt>
                <c:pt idx="5">
                  <c:v>0.65077300968068197</c:v>
                </c:pt>
                <c:pt idx="6">
                  <c:v>0.66089228019522928</c:v>
                </c:pt>
                <c:pt idx="7">
                  <c:v>0.60034158838599483</c:v>
                </c:pt>
                <c:pt idx="8">
                  <c:v>0.63919065975616507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0.18534610447319047</c:v>
                </c:pt>
                <c:pt idx="1">
                  <c:v>0.20662217659137577</c:v>
                </c:pt>
                <c:pt idx="2">
                  <c:v>0.17514999032320497</c:v>
                </c:pt>
                <c:pt idx="3">
                  <c:v>0.15062972292191434</c:v>
                </c:pt>
                <c:pt idx="4">
                  <c:v>0.14762859051436206</c:v>
                </c:pt>
                <c:pt idx="5">
                  <c:v>0.12194769541973703</c:v>
                </c:pt>
                <c:pt idx="6">
                  <c:v>0.14415343369766961</c:v>
                </c:pt>
                <c:pt idx="7">
                  <c:v>0.17591801878736124</c:v>
                </c:pt>
                <c:pt idx="8">
                  <c:v>0.16411826548868436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5.2927816727559987E-2</c:v>
                </c:pt>
                <c:pt idx="1">
                  <c:v>5.1976386036960982E-2</c:v>
                </c:pt>
                <c:pt idx="2">
                  <c:v>9.4251983742984324E-2</c:v>
                </c:pt>
                <c:pt idx="3">
                  <c:v>3.2241813602015112E-2</c:v>
                </c:pt>
                <c:pt idx="4">
                  <c:v>0.11189044756179024</c:v>
                </c:pt>
                <c:pt idx="5">
                  <c:v>8.2647016327120362E-2</c:v>
                </c:pt>
                <c:pt idx="6">
                  <c:v>8.4897229669347637E-2</c:v>
                </c:pt>
                <c:pt idx="7">
                  <c:v>6.5328778821520064E-2</c:v>
                </c:pt>
                <c:pt idx="8">
                  <c:v>7.267093347105151E-2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0.1152364964945196</c:v>
                </c:pt>
                <c:pt idx="1">
                  <c:v>0.11357802874743327</c:v>
                </c:pt>
                <c:pt idx="2">
                  <c:v>0.12425004838397523</c:v>
                </c:pt>
                <c:pt idx="3">
                  <c:v>0.14811083123425692</c:v>
                </c:pt>
                <c:pt idx="4">
                  <c:v>0.13092852371409486</c:v>
                </c:pt>
                <c:pt idx="5">
                  <c:v>0.14463227857246064</c:v>
                </c:pt>
                <c:pt idx="6">
                  <c:v>0.11005705643775349</c:v>
                </c:pt>
                <c:pt idx="7">
                  <c:v>0.15841161400512382</c:v>
                </c:pt>
                <c:pt idx="8">
                  <c:v>0.12402014128409908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0.40220572300993546</c:v>
                </c:pt>
                <c:pt idx="1">
                  <c:v>0.42827999281322682</c:v>
                </c:pt>
                <c:pt idx="2">
                  <c:v>0.35622273743224148</c:v>
                </c:pt>
                <c:pt idx="3">
                  <c:v>0.41079712682188518</c:v>
                </c:pt>
                <c:pt idx="4">
                  <c:v>0.37762474453522993</c:v>
                </c:pt>
                <c:pt idx="5">
                  <c:v>0.36968711775562108</c:v>
                </c:pt>
                <c:pt idx="6">
                  <c:v>0.40651023548990534</c:v>
                </c:pt>
                <c:pt idx="7">
                  <c:v>0.35707302896200532</c:v>
                </c:pt>
                <c:pt idx="8">
                  <c:v>0.39211546244828521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4.0387667594034865E-2</c:v>
                </c:pt>
                <c:pt idx="1">
                  <c:v>4.2991744572745197E-2</c:v>
                </c:pt>
                <c:pt idx="2">
                  <c:v>3.0304782042553088E-2</c:v>
                </c:pt>
                <c:pt idx="3">
                  <c:v>2.6716456054329676E-2</c:v>
                </c:pt>
                <c:pt idx="4">
                  <c:v>2.6917876310599068E-2</c:v>
                </c:pt>
                <c:pt idx="5">
                  <c:v>2.1154419701140872E-2</c:v>
                </c:pt>
                <c:pt idx="6">
                  <c:v>2.6161171831400244E-2</c:v>
                </c:pt>
                <c:pt idx="7">
                  <c:v>3.2127172161691517E-2</c:v>
                </c:pt>
                <c:pt idx="8">
                  <c:v>3.1155185848393975E-2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0.12278654085234197</c:v>
                </c:pt>
                <c:pt idx="1">
                  <c:v>0.12616762158589731</c:v>
                </c:pt>
                <c:pt idx="2">
                  <c:v>0.21671618189040912</c:v>
                </c:pt>
                <c:pt idx="3">
                  <c:v>6.7097196596046044E-2</c:v>
                </c:pt>
                <c:pt idx="4">
                  <c:v>0.21014166668346471</c:v>
                </c:pt>
                <c:pt idx="5">
                  <c:v>0.18037720553576486</c:v>
                </c:pt>
                <c:pt idx="6">
                  <c:v>0.21066260885050228</c:v>
                </c:pt>
                <c:pt idx="7">
                  <c:v>0.12645450214853379</c:v>
                </c:pt>
                <c:pt idx="8">
                  <c:v>0.16738848263166956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0.43462006854368768</c:v>
                </c:pt>
                <c:pt idx="1">
                  <c:v>0.40256064102813077</c:v>
                </c:pt>
                <c:pt idx="2">
                  <c:v>0.39675629863479633</c:v>
                </c:pt>
                <c:pt idx="3">
                  <c:v>0.4953892205277392</c:v>
                </c:pt>
                <c:pt idx="4">
                  <c:v>0.38531571247070628</c:v>
                </c:pt>
                <c:pt idx="5">
                  <c:v>0.42878125700747316</c:v>
                </c:pt>
                <c:pt idx="6">
                  <c:v>0.35666598382819215</c:v>
                </c:pt>
                <c:pt idx="7">
                  <c:v>0.48434529672776933</c:v>
                </c:pt>
                <c:pt idx="8">
                  <c:v>0.40934086907165118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311440.65000000002</c:v>
                </c:pt>
                <c:pt idx="1">
                  <c:v>17588.650000000005</c:v>
                </c:pt>
                <c:pt idx="2">
                  <c:v>109362.89</c:v>
                </c:pt>
                <c:pt idx="3">
                  <c:v>18195.640000000003</c:v>
                </c:pt>
                <c:pt idx="4">
                  <c:v>60398.69000000001</c:v>
                </c:pt>
                <c:pt idx="5">
                  <c:v>764295.91999999993</c:v>
                </c:pt>
                <c:pt idx="6">
                  <c:v>268847.06</c:v>
                </c:pt>
                <c:pt idx="7">
                  <c:v>145618.55999999997</c:v>
                </c:pt>
                <c:pt idx="8">
                  <c:v>18230.289999999997</c:v>
                </c:pt>
                <c:pt idx="9">
                  <c:v>0</c:v>
                </c:pt>
                <c:pt idx="10">
                  <c:v>127098.71999999999</c:v>
                </c:pt>
                <c:pt idx="11">
                  <c:v>231520.76000000004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5069</c:v>
                </c:pt>
                <c:pt idx="1">
                  <c:v>228</c:v>
                </c:pt>
                <c:pt idx="2">
                  <c:v>2387</c:v>
                </c:pt>
                <c:pt idx="3">
                  <c:v>439</c:v>
                </c:pt>
                <c:pt idx="4">
                  <c:v>4716</c:v>
                </c:pt>
                <c:pt idx="5">
                  <c:v>6787</c:v>
                </c:pt>
                <c:pt idx="6">
                  <c:v>3169</c:v>
                </c:pt>
                <c:pt idx="7">
                  <c:v>1182</c:v>
                </c:pt>
                <c:pt idx="8">
                  <c:v>233</c:v>
                </c:pt>
                <c:pt idx="9">
                  <c:v>0</c:v>
                </c:pt>
                <c:pt idx="10">
                  <c:v>9406</c:v>
                </c:pt>
                <c:pt idx="11">
                  <c:v>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21012.539999999997</c:v>
                </c:pt>
                <c:pt idx="2">
                  <c:v>6326.5600000000022</c:v>
                </c:pt>
                <c:pt idx="3">
                  <c:v>5150.420000000001</c:v>
                </c:pt>
                <c:pt idx="4">
                  <c:v>80627.340000000026</c:v>
                </c:pt>
                <c:pt idx="5">
                  <c:v>2350.67</c:v>
                </c:pt>
                <c:pt idx="6">
                  <c:v>342.5</c:v>
                </c:pt>
                <c:pt idx="7">
                  <c:v>0</c:v>
                </c:pt>
                <c:pt idx="8">
                  <c:v>31063.279999999995</c:v>
                </c:pt>
                <c:pt idx="9">
                  <c:v>17803.110000000004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679</c:v>
                </c:pt>
                <c:pt idx="2">
                  <c:v>190</c:v>
                </c:pt>
                <c:pt idx="3">
                  <c:v>440</c:v>
                </c:pt>
                <c:pt idx="4">
                  <c:v>2302</c:v>
                </c:pt>
                <c:pt idx="5">
                  <c:v>70</c:v>
                </c:pt>
                <c:pt idx="6">
                  <c:v>8</c:v>
                </c:pt>
                <c:pt idx="7">
                  <c:v>0</c:v>
                </c:pt>
                <c:pt idx="8">
                  <c:v>5002</c:v>
                </c:pt>
                <c:pt idx="9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35.6%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53.1%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59.2%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60.7%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679618</v>
      </c>
      <c r="D5" s="30">
        <f>SUM(E5:G5)</f>
        <v>220200</v>
      </c>
      <c r="E5" s="31">
        <f>SUM(E6:E13)</f>
        <v>98380</v>
      </c>
      <c r="F5" s="31">
        <f>SUM(F6:F13)</f>
        <v>82130</v>
      </c>
      <c r="G5" s="32">
        <f t="shared" ref="G5:H5" si="0">SUM(G6:G13)</f>
        <v>39690</v>
      </c>
      <c r="H5" s="29">
        <f t="shared" si="0"/>
        <v>215222</v>
      </c>
      <c r="I5" s="33">
        <f>D5/C5</f>
        <v>0.3240055442910576</v>
      </c>
      <c r="J5" s="26"/>
      <c r="K5" s="24">
        <f t="shared" ref="K5:K13" si="1">C5-D5-H5</f>
        <v>244196</v>
      </c>
      <c r="L5" s="58">
        <f>E5/C5</f>
        <v>0.14475779040578679</v>
      </c>
      <c r="M5" s="58">
        <f>G5/C5</f>
        <v>5.8400454372897717E-2</v>
      </c>
    </row>
    <row r="6" spans="1:13" ht="20.100000000000001" customHeight="1" thickTop="1">
      <c r="B6" s="18" t="s">
        <v>17</v>
      </c>
      <c r="C6" s="34">
        <v>186536</v>
      </c>
      <c r="D6" s="35">
        <f t="shared" ref="D6:D13" si="2">SUM(E6:G6)</f>
        <v>46643</v>
      </c>
      <c r="E6" s="36">
        <v>21778</v>
      </c>
      <c r="F6" s="36">
        <v>17696</v>
      </c>
      <c r="G6" s="37">
        <v>7169</v>
      </c>
      <c r="H6" s="34">
        <v>63385</v>
      </c>
      <c r="I6" s="38">
        <f t="shared" ref="I6:I13" si="3">D6/C6</f>
        <v>0.25004824805935583</v>
      </c>
      <c r="J6" s="26"/>
      <c r="K6" s="24">
        <f t="shared" si="1"/>
        <v>76508</v>
      </c>
      <c r="L6" s="58">
        <f t="shared" ref="L6:L13" si="4">E6/C6</f>
        <v>0.11674958185015225</v>
      </c>
      <c r="M6" s="58">
        <f t="shared" ref="M6:M13" si="5">G6/C6</f>
        <v>3.8432259724664408E-2</v>
      </c>
    </row>
    <row r="7" spans="1:13" ht="20.100000000000001" customHeight="1">
      <c r="B7" s="19" t="s">
        <v>18</v>
      </c>
      <c r="C7" s="39">
        <v>91054</v>
      </c>
      <c r="D7" s="40">
        <f t="shared" si="2"/>
        <v>30620</v>
      </c>
      <c r="E7" s="41">
        <v>13230</v>
      </c>
      <c r="F7" s="41">
        <v>11855</v>
      </c>
      <c r="G7" s="42">
        <v>5535</v>
      </c>
      <c r="H7" s="39">
        <v>28530</v>
      </c>
      <c r="I7" s="43">
        <f t="shared" si="3"/>
        <v>0.33628396336240035</v>
      </c>
      <c r="J7" s="26"/>
      <c r="K7" s="24">
        <f t="shared" si="1"/>
        <v>31904</v>
      </c>
      <c r="L7" s="58">
        <f t="shared" si="4"/>
        <v>0.14529839435939113</v>
      </c>
      <c r="M7" s="58">
        <f t="shared" si="5"/>
        <v>6.0788103762602415E-2</v>
      </c>
    </row>
    <row r="8" spans="1:13" ht="20.100000000000001" customHeight="1">
      <c r="B8" s="19" t="s">
        <v>19</v>
      </c>
      <c r="C8" s="39">
        <v>48072</v>
      </c>
      <c r="D8" s="40">
        <f t="shared" si="2"/>
        <v>18389</v>
      </c>
      <c r="E8" s="41">
        <v>8170</v>
      </c>
      <c r="F8" s="41">
        <v>6734</v>
      </c>
      <c r="G8" s="42">
        <v>3485</v>
      </c>
      <c r="H8" s="39">
        <v>14291</v>
      </c>
      <c r="I8" s="43">
        <f t="shared" si="3"/>
        <v>0.38253037111000165</v>
      </c>
      <c r="J8" s="26"/>
      <c r="K8" s="24">
        <f t="shared" si="1"/>
        <v>15392</v>
      </c>
      <c r="L8" s="58">
        <f t="shared" si="4"/>
        <v>0.16995340322849059</v>
      </c>
      <c r="M8" s="58">
        <f t="shared" si="5"/>
        <v>7.2495423531369618E-2</v>
      </c>
    </row>
    <row r="9" spans="1:13" ht="20.100000000000001" customHeight="1">
      <c r="B9" s="19" t="s">
        <v>20</v>
      </c>
      <c r="C9" s="39">
        <v>32562</v>
      </c>
      <c r="D9" s="40">
        <f t="shared" si="2"/>
        <v>10146</v>
      </c>
      <c r="E9" s="41">
        <v>4760</v>
      </c>
      <c r="F9" s="41">
        <v>3643</v>
      </c>
      <c r="G9" s="42">
        <v>1743</v>
      </c>
      <c r="H9" s="39">
        <v>10292</v>
      </c>
      <c r="I9" s="43">
        <f t="shared" si="3"/>
        <v>0.31159019716233649</v>
      </c>
      <c r="J9" s="26"/>
      <c r="K9" s="24">
        <f t="shared" si="1"/>
        <v>12124</v>
      </c>
      <c r="L9" s="58">
        <f t="shared" si="4"/>
        <v>0.14618266691235182</v>
      </c>
      <c r="M9" s="58">
        <f t="shared" si="5"/>
        <v>5.3528653031140593E-2</v>
      </c>
    </row>
    <row r="10" spans="1:13" ht="20.100000000000001" customHeight="1">
      <c r="B10" s="19" t="s">
        <v>21</v>
      </c>
      <c r="C10" s="39">
        <v>43604</v>
      </c>
      <c r="D10" s="40">
        <f t="shared" si="2"/>
        <v>14463</v>
      </c>
      <c r="E10" s="41">
        <v>6485</v>
      </c>
      <c r="F10" s="41">
        <v>5157</v>
      </c>
      <c r="G10" s="42">
        <v>2821</v>
      </c>
      <c r="H10" s="39">
        <v>13471</v>
      </c>
      <c r="I10" s="43">
        <f t="shared" si="3"/>
        <v>0.3316897532336483</v>
      </c>
      <c r="J10" s="26"/>
      <c r="K10" s="24">
        <f t="shared" si="1"/>
        <v>15670</v>
      </c>
      <c r="L10" s="58">
        <f t="shared" si="4"/>
        <v>0.14872488762498853</v>
      </c>
      <c r="M10" s="58">
        <f t="shared" si="5"/>
        <v>6.4695899458765249E-2</v>
      </c>
    </row>
    <row r="11" spans="1:13" ht="20.100000000000001" customHeight="1">
      <c r="B11" s="19" t="s">
        <v>22</v>
      </c>
      <c r="C11" s="39">
        <v>94717</v>
      </c>
      <c r="D11" s="40">
        <f t="shared" si="2"/>
        <v>31551</v>
      </c>
      <c r="E11" s="41">
        <v>14021</v>
      </c>
      <c r="F11" s="41">
        <v>11602</v>
      </c>
      <c r="G11" s="42">
        <v>5928</v>
      </c>
      <c r="H11" s="39">
        <v>30511</v>
      </c>
      <c r="I11" s="43">
        <f t="shared" si="3"/>
        <v>0.3331081009744819</v>
      </c>
      <c r="J11" s="26"/>
      <c r="K11" s="24">
        <f t="shared" si="1"/>
        <v>32655</v>
      </c>
      <c r="L11" s="58">
        <f t="shared" si="4"/>
        <v>0.14803044859951223</v>
      </c>
      <c r="M11" s="58">
        <f t="shared" si="5"/>
        <v>6.2586441715848262E-2</v>
      </c>
    </row>
    <row r="12" spans="1:13" ht="20.100000000000001" customHeight="1">
      <c r="B12" s="19" t="s">
        <v>23</v>
      </c>
      <c r="C12" s="39">
        <v>128681</v>
      </c>
      <c r="D12" s="40">
        <f t="shared" si="2"/>
        <v>48258</v>
      </c>
      <c r="E12" s="41">
        <v>21467</v>
      </c>
      <c r="F12" s="41">
        <v>17753</v>
      </c>
      <c r="G12" s="42">
        <v>9038</v>
      </c>
      <c r="H12" s="39">
        <v>38203</v>
      </c>
      <c r="I12" s="43">
        <f t="shared" si="3"/>
        <v>0.37502039928194525</v>
      </c>
      <c r="J12" s="26"/>
      <c r="K12" s="24">
        <f t="shared" si="1"/>
        <v>42220</v>
      </c>
      <c r="L12" s="58">
        <f t="shared" si="4"/>
        <v>0.16682338495970656</v>
      </c>
      <c r="M12" s="58">
        <f t="shared" si="5"/>
        <v>7.0235699131961982E-2</v>
      </c>
    </row>
    <row r="13" spans="1:13" ht="20.100000000000001" customHeight="1">
      <c r="B13" s="19" t="s">
        <v>24</v>
      </c>
      <c r="C13" s="39">
        <v>54392</v>
      </c>
      <c r="D13" s="40">
        <f t="shared" si="2"/>
        <v>20130</v>
      </c>
      <c r="E13" s="41">
        <v>8469</v>
      </c>
      <c r="F13" s="41">
        <v>7690</v>
      </c>
      <c r="G13" s="42">
        <v>3971</v>
      </c>
      <c r="H13" s="39">
        <v>16539</v>
      </c>
      <c r="I13" s="43">
        <f t="shared" si="3"/>
        <v>0.37009118988086481</v>
      </c>
      <c r="J13" s="26"/>
      <c r="K13" s="24">
        <f t="shared" si="1"/>
        <v>17723</v>
      </c>
      <c r="L13" s="58">
        <f t="shared" si="4"/>
        <v>0.15570304456537726</v>
      </c>
      <c r="M13" s="58">
        <f t="shared" si="5"/>
        <v>7.3007059861744369E-2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7" t="s">
        <v>66</v>
      </c>
      <c r="C4" s="208"/>
      <c r="D4" s="45">
        <f>SUM(D5:D7)</f>
        <v>7222</v>
      </c>
      <c r="E4" s="46">
        <f t="shared" ref="E4:K4" si="0">SUM(E5:E7)</f>
        <v>5720</v>
      </c>
      <c r="F4" s="46">
        <f t="shared" si="0"/>
        <v>8592</v>
      </c>
      <c r="G4" s="46">
        <f t="shared" si="0"/>
        <v>5417</v>
      </c>
      <c r="H4" s="46">
        <f t="shared" si="0"/>
        <v>4608</v>
      </c>
      <c r="I4" s="46">
        <f t="shared" si="0"/>
        <v>5752</v>
      </c>
      <c r="J4" s="45">
        <f t="shared" si="0"/>
        <v>3062</v>
      </c>
      <c r="K4" s="47">
        <f t="shared" si="0"/>
        <v>40373</v>
      </c>
      <c r="L4" s="55">
        <f>K4/人口統計!D5</f>
        <v>0.18334695731153497</v>
      </c>
      <c r="O4" s="14" t="s">
        <v>187</v>
      </c>
    </row>
    <row r="5" spans="1:21" ht="20.100000000000001" customHeight="1">
      <c r="B5" s="117"/>
      <c r="C5" s="118" t="s">
        <v>15</v>
      </c>
      <c r="D5" s="48">
        <v>797</v>
      </c>
      <c r="E5" s="49">
        <v>768</v>
      </c>
      <c r="F5" s="49">
        <v>690</v>
      </c>
      <c r="G5" s="49">
        <v>598</v>
      </c>
      <c r="H5" s="49">
        <v>425</v>
      </c>
      <c r="I5" s="49">
        <v>501</v>
      </c>
      <c r="J5" s="48">
        <v>305</v>
      </c>
      <c r="K5" s="50">
        <f>SUM(D5:J5)</f>
        <v>4084</v>
      </c>
      <c r="L5" s="56">
        <f>K5/人口統計!D5</f>
        <v>1.854677565849228E-2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3008</v>
      </c>
      <c r="E6" s="49">
        <v>2127</v>
      </c>
      <c r="F6" s="49">
        <v>2964</v>
      </c>
      <c r="G6" s="49">
        <v>1633</v>
      </c>
      <c r="H6" s="49">
        <v>1346</v>
      </c>
      <c r="I6" s="49">
        <v>1513</v>
      </c>
      <c r="J6" s="48">
        <v>897</v>
      </c>
      <c r="K6" s="50">
        <f>SUM(D6:J6)</f>
        <v>13488</v>
      </c>
      <c r="L6" s="56">
        <f>K6/人口統計!D5</f>
        <v>6.1253405994550411E-2</v>
      </c>
      <c r="O6" s="162">
        <f>SUM(D6,D7)</f>
        <v>6425</v>
      </c>
      <c r="P6" s="162">
        <f t="shared" ref="P6:U6" si="1">SUM(E6,E7)</f>
        <v>4952</v>
      </c>
      <c r="Q6" s="162">
        <f t="shared" si="1"/>
        <v>7902</v>
      </c>
      <c r="R6" s="162">
        <f t="shared" si="1"/>
        <v>4819</v>
      </c>
      <c r="S6" s="162">
        <f t="shared" si="1"/>
        <v>4183</v>
      </c>
      <c r="T6" s="162">
        <f t="shared" si="1"/>
        <v>5251</v>
      </c>
      <c r="U6" s="162">
        <f t="shared" si="1"/>
        <v>2757</v>
      </c>
    </row>
    <row r="7" spans="1:21" ht="20.100000000000001" customHeight="1">
      <c r="B7" s="117"/>
      <c r="C7" s="119" t="s">
        <v>142</v>
      </c>
      <c r="D7" s="51">
        <v>3417</v>
      </c>
      <c r="E7" s="52">
        <v>2825</v>
      </c>
      <c r="F7" s="52">
        <v>4938</v>
      </c>
      <c r="G7" s="52">
        <v>3186</v>
      </c>
      <c r="H7" s="52">
        <v>2837</v>
      </c>
      <c r="I7" s="52">
        <v>3738</v>
      </c>
      <c r="J7" s="51">
        <v>1860</v>
      </c>
      <c r="K7" s="53">
        <f>SUM(D7:J7)</f>
        <v>22801</v>
      </c>
      <c r="L7" s="57">
        <f>K7/人口統計!D5</f>
        <v>0.10354677565849228</v>
      </c>
      <c r="O7" s="14">
        <f>O6/($K$6+$K$7)</f>
        <v>0.17705089696602277</v>
      </c>
      <c r="P7" s="14">
        <f t="shared" ref="P7:U7" si="2">P6/($K$6+$K$7)</f>
        <v>0.13646008432307311</v>
      </c>
      <c r="Q7" s="14">
        <f t="shared" si="2"/>
        <v>0.21775193584832869</v>
      </c>
      <c r="R7" s="14">
        <f t="shared" si="2"/>
        <v>0.13279506186447684</v>
      </c>
      <c r="S7" s="14">
        <f t="shared" si="2"/>
        <v>0.11526908980682851</v>
      </c>
      <c r="T7" s="14">
        <f t="shared" si="2"/>
        <v>0.14469949571495494</v>
      </c>
      <c r="U7" s="14">
        <f t="shared" si="2"/>
        <v>7.5973435476315132E-2</v>
      </c>
    </row>
    <row r="8" spans="1:21" ht="20.100000000000001" customHeight="1" thickBot="1">
      <c r="B8" s="207" t="s">
        <v>67</v>
      </c>
      <c r="C8" s="208"/>
      <c r="D8" s="45">
        <v>78</v>
      </c>
      <c r="E8" s="46">
        <v>114</v>
      </c>
      <c r="F8" s="46">
        <v>88</v>
      </c>
      <c r="G8" s="46">
        <v>97</v>
      </c>
      <c r="H8" s="46">
        <v>66</v>
      </c>
      <c r="I8" s="46">
        <v>75</v>
      </c>
      <c r="J8" s="45">
        <v>48</v>
      </c>
      <c r="K8" s="47">
        <f>SUM(D8:J8)</f>
        <v>566</v>
      </c>
      <c r="L8" s="80"/>
    </row>
    <row r="9" spans="1:21" ht="20.100000000000001" customHeight="1" thickTop="1">
      <c r="B9" s="209" t="s">
        <v>34</v>
      </c>
      <c r="C9" s="210"/>
      <c r="D9" s="35">
        <f>D4+D8</f>
        <v>7300</v>
      </c>
      <c r="E9" s="34">
        <f t="shared" ref="E9:K9" si="3">E4+E8</f>
        <v>5834</v>
      </c>
      <c r="F9" s="34">
        <f t="shared" si="3"/>
        <v>8680</v>
      </c>
      <c r="G9" s="34">
        <f t="shared" si="3"/>
        <v>5514</v>
      </c>
      <c r="H9" s="34">
        <f t="shared" si="3"/>
        <v>4674</v>
      </c>
      <c r="I9" s="34">
        <f t="shared" si="3"/>
        <v>5827</v>
      </c>
      <c r="J9" s="35">
        <f t="shared" si="3"/>
        <v>3110</v>
      </c>
      <c r="K9" s="54">
        <f t="shared" si="3"/>
        <v>40939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1" t="s">
        <v>17</v>
      </c>
      <c r="C24" s="212"/>
      <c r="D24" s="45">
        <v>1223</v>
      </c>
      <c r="E24" s="46">
        <v>1190</v>
      </c>
      <c r="F24" s="46">
        <v>1347</v>
      </c>
      <c r="G24" s="46">
        <v>1005</v>
      </c>
      <c r="H24" s="46">
        <v>816</v>
      </c>
      <c r="I24" s="46">
        <v>1034</v>
      </c>
      <c r="J24" s="45">
        <v>573</v>
      </c>
      <c r="K24" s="47">
        <f>SUM(D24:J24)</f>
        <v>7188</v>
      </c>
      <c r="L24" s="55">
        <f>K24/人口統計!D6</f>
        <v>0.15410672555367366</v>
      </c>
    </row>
    <row r="25" spans="1:12" ht="20.100000000000001" customHeight="1">
      <c r="B25" s="215" t="s">
        <v>43</v>
      </c>
      <c r="C25" s="216"/>
      <c r="D25" s="45">
        <v>1256</v>
      </c>
      <c r="E25" s="46">
        <v>1059</v>
      </c>
      <c r="F25" s="46">
        <v>1118</v>
      </c>
      <c r="G25" s="46">
        <v>752</v>
      </c>
      <c r="H25" s="46">
        <v>633</v>
      </c>
      <c r="I25" s="46">
        <v>713</v>
      </c>
      <c r="J25" s="45">
        <v>353</v>
      </c>
      <c r="K25" s="47">
        <f t="shared" ref="K25:K31" si="4">SUM(D25:J25)</f>
        <v>5884</v>
      </c>
      <c r="L25" s="55">
        <f>K25/人口統計!D7</f>
        <v>0.19216198563030698</v>
      </c>
    </row>
    <row r="26" spans="1:12" ht="20.100000000000001" customHeight="1">
      <c r="B26" s="215" t="s">
        <v>44</v>
      </c>
      <c r="C26" s="216"/>
      <c r="D26" s="45">
        <v>764</v>
      </c>
      <c r="E26" s="46">
        <v>396</v>
      </c>
      <c r="F26" s="46">
        <v>920</v>
      </c>
      <c r="G26" s="46">
        <v>479</v>
      </c>
      <c r="H26" s="46">
        <v>410</v>
      </c>
      <c r="I26" s="46">
        <v>521</v>
      </c>
      <c r="J26" s="45">
        <v>324</v>
      </c>
      <c r="K26" s="47">
        <f t="shared" si="4"/>
        <v>3814</v>
      </c>
      <c r="L26" s="55">
        <f>K26/人口統計!D8</f>
        <v>0.20740660177279896</v>
      </c>
    </row>
    <row r="27" spans="1:12" ht="20.100000000000001" customHeight="1">
      <c r="B27" s="215" t="s">
        <v>45</v>
      </c>
      <c r="C27" s="216"/>
      <c r="D27" s="45">
        <v>212</v>
      </c>
      <c r="E27" s="46">
        <v>211</v>
      </c>
      <c r="F27" s="46">
        <v>347</v>
      </c>
      <c r="G27" s="46">
        <v>212</v>
      </c>
      <c r="H27" s="46">
        <v>195</v>
      </c>
      <c r="I27" s="46">
        <v>204</v>
      </c>
      <c r="J27" s="45">
        <v>144</v>
      </c>
      <c r="K27" s="47">
        <f t="shared" si="4"/>
        <v>1525</v>
      </c>
      <c r="L27" s="55">
        <f>K27/人口統計!D9</f>
        <v>0.15030553912872069</v>
      </c>
    </row>
    <row r="28" spans="1:12" ht="20.100000000000001" customHeight="1">
      <c r="B28" s="215" t="s">
        <v>46</v>
      </c>
      <c r="C28" s="216"/>
      <c r="D28" s="45">
        <v>328</v>
      </c>
      <c r="E28" s="46">
        <v>260</v>
      </c>
      <c r="F28" s="46">
        <v>516</v>
      </c>
      <c r="G28" s="46">
        <v>309</v>
      </c>
      <c r="H28" s="46">
        <v>289</v>
      </c>
      <c r="I28" s="46">
        <v>389</v>
      </c>
      <c r="J28" s="45">
        <v>215</v>
      </c>
      <c r="K28" s="47">
        <f t="shared" si="4"/>
        <v>2306</v>
      </c>
      <c r="L28" s="55">
        <f>K28/人口統計!D10</f>
        <v>0.15944133305676553</v>
      </c>
    </row>
    <row r="29" spans="1:12" ht="20.100000000000001" customHeight="1">
      <c r="B29" s="215" t="s">
        <v>47</v>
      </c>
      <c r="C29" s="216"/>
      <c r="D29" s="45">
        <v>756</v>
      </c>
      <c r="E29" s="46">
        <v>761</v>
      </c>
      <c r="F29" s="46">
        <v>1417</v>
      </c>
      <c r="G29" s="46">
        <v>749</v>
      </c>
      <c r="H29" s="46">
        <v>700</v>
      </c>
      <c r="I29" s="46">
        <v>792</v>
      </c>
      <c r="J29" s="45">
        <v>416</v>
      </c>
      <c r="K29" s="47">
        <f t="shared" si="4"/>
        <v>5591</v>
      </c>
      <c r="L29" s="55">
        <f>K29/人口統計!D11</f>
        <v>0.1772051598998447</v>
      </c>
    </row>
    <row r="30" spans="1:12" ht="20.100000000000001" customHeight="1">
      <c r="B30" s="215" t="s">
        <v>48</v>
      </c>
      <c r="C30" s="216"/>
      <c r="D30" s="45">
        <v>2085</v>
      </c>
      <c r="E30" s="46">
        <v>1436</v>
      </c>
      <c r="F30" s="46">
        <v>2115</v>
      </c>
      <c r="G30" s="46">
        <v>1467</v>
      </c>
      <c r="H30" s="46">
        <v>1215</v>
      </c>
      <c r="I30" s="46">
        <v>1524</v>
      </c>
      <c r="J30" s="45">
        <v>745</v>
      </c>
      <c r="K30" s="47">
        <f t="shared" si="4"/>
        <v>10587</v>
      </c>
      <c r="L30" s="55">
        <f>K30/人口統計!D12</f>
        <v>0.21938331468357578</v>
      </c>
    </row>
    <row r="31" spans="1:12" ht="20.100000000000001" customHeight="1" thickBot="1">
      <c r="B31" s="211" t="s">
        <v>24</v>
      </c>
      <c r="C31" s="212"/>
      <c r="D31" s="45">
        <v>598</v>
      </c>
      <c r="E31" s="46">
        <v>407</v>
      </c>
      <c r="F31" s="46">
        <v>812</v>
      </c>
      <c r="G31" s="46">
        <v>444</v>
      </c>
      <c r="H31" s="46">
        <v>350</v>
      </c>
      <c r="I31" s="46">
        <v>575</v>
      </c>
      <c r="J31" s="45">
        <v>292</v>
      </c>
      <c r="K31" s="47">
        <f t="shared" si="4"/>
        <v>3478</v>
      </c>
      <c r="L31" s="59">
        <f>K31/人口統計!D13</f>
        <v>0.17277694982613015</v>
      </c>
    </row>
    <row r="32" spans="1:12" ht="20.100000000000001" customHeight="1" thickTop="1">
      <c r="B32" s="213" t="s">
        <v>49</v>
      </c>
      <c r="C32" s="214"/>
      <c r="D32" s="35">
        <f>SUM(D24:D31)</f>
        <v>7222</v>
      </c>
      <c r="E32" s="34">
        <f t="shared" ref="E32:J32" si="5">SUM(E24:E31)</f>
        <v>5720</v>
      </c>
      <c r="F32" s="34">
        <f t="shared" si="5"/>
        <v>8592</v>
      </c>
      <c r="G32" s="34">
        <f t="shared" si="5"/>
        <v>5417</v>
      </c>
      <c r="H32" s="34">
        <f t="shared" si="5"/>
        <v>4608</v>
      </c>
      <c r="I32" s="34">
        <f t="shared" si="5"/>
        <v>5752</v>
      </c>
      <c r="J32" s="35">
        <f t="shared" si="5"/>
        <v>3062</v>
      </c>
      <c r="K32" s="54">
        <f>SUM(K24:K31)</f>
        <v>40373</v>
      </c>
      <c r="L32" s="60">
        <f>K32/人口統計!D5</f>
        <v>0.18334695731153497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05" t="s">
        <v>153</v>
      </c>
      <c r="C50" s="206"/>
      <c r="D50" s="191">
        <v>275</v>
      </c>
      <c r="E50" s="192">
        <v>286</v>
      </c>
      <c r="F50" s="192">
        <v>281</v>
      </c>
      <c r="G50" s="192">
        <v>217</v>
      </c>
      <c r="H50" s="192">
        <v>176</v>
      </c>
      <c r="I50" s="192">
        <v>219</v>
      </c>
      <c r="J50" s="191">
        <v>130</v>
      </c>
      <c r="K50" s="193">
        <f t="shared" ref="K50:K82" si="6">SUM(D50:J50)</f>
        <v>1584</v>
      </c>
      <c r="L50" s="194">
        <f>K50/N50</f>
        <v>0.14545454545454545</v>
      </c>
      <c r="N50" s="14">
        <v>10890</v>
      </c>
    </row>
    <row r="51" spans="2:14" ht="20.100000000000001" customHeight="1">
      <c r="B51" s="205" t="s">
        <v>154</v>
      </c>
      <c r="C51" s="206"/>
      <c r="D51" s="191">
        <v>225</v>
      </c>
      <c r="E51" s="192">
        <v>178</v>
      </c>
      <c r="F51" s="192">
        <v>268</v>
      </c>
      <c r="G51" s="192">
        <v>162</v>
      </c>
      <c r="H51" s="192">
        <v>134</v>
      </c>
      <c r="I51" s="192">
        <v>195</v>
      </c>
      <c r="J51" s="191">
        <v>84</v>
      </c>
      <c r="K51" s="193">
        <f t="shared" si="6"/>
        <v>1246</v>
      </c>
      <c r="L51" s="194">
        <f t="shared" ref="L51:L82" si="7">K51/N51</f>
        <v>0.15929429813346971</v>
      </c>
      <c r="N51" s="14">
        <v>7822</v>
      </c>
    </row>
    <row r="52" spans="2:14" ht="20.100000000000001" customHeight="1">
      <c r="B52" s="205" t="s">
        <v>155</v>
      </c>
      <c r="C52" s="206"/>
      <c r="D52" s="191">
        <v>360</v>
      </c>
      <c r="E52" s="192">
        <v>320</v>
      </c>
      <c r="F52" s="192">
        <v>351</v>
      </c>
      <c r="G52" s="192">
        <v>278</v>
      </c>
      <c r="H52" s="192">
        <v>217</v>
      </c>
      <c r="I52" s="192">
        <v>252</v>
      </c>
      <c r="J52" s="191">
        <v>163</v>
      </c>
      <c r="K52" s="193">
        <f t="shared" si="6"/>
        <v>1941</v>
      </c>
      <c r="L52" s="194">
        <f t="shared" si="7"/>
        <v>0.17423698384201078</v>
      </c>
      <c r="N52" s="14">
        <v>11140</v>
      </c>
    </row>
    <row r="53" spans="2:14" ht="20.100000000000001" customHeight="1">
      <c r="B53" s="205" t="s">
        <v>156</v>
      </c>
      <c r="C53" s="206"/>
      <c r="D53" s="191">
        <v>171</v>
      </c>
      <c r="E53" s="192">
        <v>196</v>
      </c>
      <c r="F53" s="192">
        <v>210</v>
      </c>
      <c r="G53" s="192">
        <v>174</v>
      </c>
      <c r="H53" s="192">
        <v>146</v>
      </c>
      <c r="I53" s="192">
        <v>195</v>
      </c>
      <c r="J53" s="191">
        <v>99</v>
      </c>
      <c r="K53" s="193">
        <f t="shared" si="6"/>
        <v>1191</v>
      </c>
      <c r="L53" s="194">
        <f t="shared" si="7"/>
        <v>0.15479594489212373</v>
      </c>
      <c r="N53" s="14">
        <v>7694</v>
      </c>
    </row>
    <row r="54" spans="2:14" ht="20.100000000000001" customHeight="1">
      <c r="B54" s="205" t="s">
        <v>157</v>
      </c>
      <c r="C54" s="206"/>
      <c r="D54" s="191">
        <v>149</v>
      </c>
      <c r="E54" s="192">
        <v>175</v>
      </c>
      <c r="F54" s="192">
        <v>169</v>
      </c>
      <c r="G54" s="192">
        <v>141</v>
      </c>
      <c r="H54" s="192">
        <v>96</v>
      </c>
      <c r="I54" s="192">
        <v>134</v>
      </c>
      <c r="J54" s="191">
        <v>74</v>
      </c>
      <c r="K54" s="193">
        <f t="shared" si="6"/>
        <v>938</v>
      </c>
      <c r="L54" s="194">
        <f t="shared" si="7"/>
        <v>0.14311870613365885</v>
      </c>
      <c r="N54" s="14">
        <v>6554</v>
      </c>
    </row>
    <row r="55" spans="2:14" ht="20.100000000000001" customHeight="1">
      <c r="B55" s="205" t="s">
        <v>158</v>
      </c>
      <c r="C55" s="206"/>
      <c r="D55" s="191">
        <v>66</v>
      </c>
      <c r="E55" s="192">
        <v>68</v>
      </c>
      <c r="F55" s="192">
        <v>83</v>
      </c>
      <c r="G55" s="192">
        <v>53</v>
      </c>
      <c r="H55" s="192">
        <v>61</v>
      </c>
      <c r="I55" s="192">
        <v>59</v>
      </c>
      <c r="J55" s="191">
        <v>34</v>
      </c>
      <c r="K55" s="193">
        <f t="shared" si="6"/>
        <v>424</v>
      </c>
      <c r="L55" s="194">
        <f t="shared" si="7"/>
        <v>0.16673220605583955</v>
      </c>
      <c r="N55" s="14">
        <v>2543</v>
      </c>
    </row>
    <row r="56" spans="2:14" ht="20.100000000000001" customHeight="1">
      <c r="B56" s="205" t="s">
        <v>159</v>
      </c>
      <c r="C56" s="206"/>
      <c r="D56" s="191">
        <v>179</v>
      </c>
      <c r="E56" s="192">
        <v>148</v>
      </c>
      <c r="F56" s="192">
        <v>156</v>
      </c>
      <c r="G56" s="192">
        <v>124</v>
      </c>
      <c r="H56" s="192">
        <v>98</v>
      </c>
      <c r="I56" s="192">
        <v>112</v>
      </c>
      <c r="J56" s="191">
        <v>39</v>
      </c>
      <c r="K56" s="193">
        <f t="shared" si="6"/>
        <v>856</v>
      </c>
      <c r="L56" s="194">
        <f t="shared" si="7"/>
        <v>0.20351878269139326</v>
      </c>
      <c r="N56" s="14">
        <v>4206</v>
      </c>
    </row>
    <row r="57" spans="2:14" ht="20.100000000000001" customHeight="1">
      <c r="B57" s="205" t="s">
        <v>160</v>
      </c>
      <c r="C57" s="206"/>
      <c r="D57" s="191">
        <v>418</v>
      </c>
      <c r="E57" s="192">
        <v>416</v>
      </c>
      <c r="F57" s="192">
        <v>382</v>
      </c>
      <c r="G57" s="192">
        <v>250</v>
      </c>
      <c r="H57" s="192">
        <v>194</v>
      </c>
      <c r="I57" s="192">
        <v>221</v>
      </c>
      <c r="J57" s="191">
        <v>109</v>
      </c>
      <c r="K57" s="193">
        <f t="shared" si="6"/>
        <v>1990</v>
      </c>
      <c r="L57" s="194">
        <f t="shared" si="7"/>
        <v>0.21513513513513513</v>
      </c>
      <c r="N57" s="14">
        <v>9250</v>
      </c>
    </row>
    <row r="58" spans="2:14" ht="20.100000000000001" customHeight="1">
      <c r="B58" s="205" t="s">
        <v>161</v>
      </c>
      <c r="C58" s="206"/>
      <c r="D58" s="191">
        <v>440</v>
      </c>
      <c r="E58" s="192">
        <v>330</v>
      </c>
      <c r="F58" s="192">
        <v>389</v>
      </c>
      <c r="G58" s="192">
        <v>248</v>
      </c>
      <c r="H58" s="192">
        <v>225</v>
      </c>
      <c r="I58" s="192">
        <v>248</v>
      </c>
      <c r="J58" s="191">
        <v>135</v>
      </c>
      <c r="K58" s="193">
        <f t="shared" si="6"/>
        <v>2015</v>
      </c>
      <c r="L58" s="194">
        <f t="shared" si="7"/>
        <v>0.19085053987497633</v>
      </c>
      <c r="N58" s="14">
        <v>10558</v>
      </c>
    </row>
    <row r="59" spans="2:14" ht="20.100000000000001" customHeight="1">
      <c r="B59" s="205" t="s">
        <v>162</v>
      </c>
      <c r="C59" s="206"/>
      <c r="D59" s="191">
        <v>235</v>
      </c>
      <c r="E59" s="192">
        <v>187</v>
      </c>
      <c r="F59" s="192">
        <v>198</v>
      </c>
      <c r="G59" s="192">
        <v>151</v>
      </c>
      <c r="H59" s="192">
        <v>125</v>
      </c>
      <c r="I59" s="192">
        <v>147</v>
      </c>
      <c r="J59" s="191">
        <v>75</v>
      </c>
      <c r="K59" s="193">
        <f t="shared" si="6"/>
        <v>1118</v>
      </c>
      <c r="L59" s="194">
        <f t="shared" si="7"/>
        <v>0.16924008477141991</v>
      </c>
      <c r="N59" s="14">
        <v>6606</v>
      </c>
    </row>
    <row r="60" spans="2:14" ht="20.100000000000001" customHeight="1">
      <c r="B60" s="205" t="s">
        <v>163</v>
      </c>
      <c r="C60" s="206"/>
      <c r="D60" s="191">
        <v>387</v>
      </c>
      <c r="E60" s="192">
        <v>204</v>
      </c>
      <c r="F60" s="192">
        <v>493</v>
      </c>
      <c r="G60" s="192">
        <v>249</v>
      </c>
      <c r="H60" s="192">
        <v>224</v>
      </c>
      <c r="I60" s="192">
        <v>290</v>
      </c>
      <c r="J60" s="191">
        <v>170</v>
      </c>
      <c r="K60" s="193">
        <f t="shared" si="6"/>
        <v>2017</v>
      </c>
      <c r="L60" s="194">
        <f t="shared" si="7"/>
        <v>0.21316846332699219</v>
      </c>
      <c r="N60" s="14">
        <v>9462</v>
      </c>
    </row>
    <row r="61" spans="2:14" ht="20.100000000000001" customHeight="1">
      <c r="B61" s="205" t="s">
        <v>164</v>
      </c>
      <c r="C61" s="206"/>
      <c r="D61" s="191">
        <v>117</v>
      </c>
      <c r="E61" s="192">
        <v>72</v>
      </c>
      <c r="F61" s="192">
        <v>146</v>
      </c>
      <c r="G61" s="192">
        <v>85</v>
      </c>
      <c r="H61" s="192">
        <v>70</v>
      </c>
      <c r="I61" s="192">
        <v>95</v>
      </c>
      <c r="J61" s="191">
        <v>63</v>
      </c>
      <c r="K61" s="193">
        <f t="shared" si="6"/>
        <v>648</v>
      </c>
      <c r="L61" s="194">
        <f t="shared" si="7"/>
        <v>0.21796165489404642</v>
      </c>
      <c r="N61" s="14">
        <v>2973</v>
      </c>
    </row>
    <row r="62" spans="2:14" ht="20.100000000000001" customHeight="1">
      <c r="B62" s="205" t="s">
        <v>165</v>
      </c>
      <c r="C62" s="206"/>
      <c r="D62" s="191">
        <v>266</v>
      </c>
      <c r="E62" s="192">
        <v>130</v>
      </c>
      <c r="F62" s="192">
        <v>289</v>
      </c>
      <c r="G62" s="192">
        <v>157</v>
      </c>
      <c r="H62" s="192">
        <v>121</v>
      </c>
      <c r="I62" s="192">
        <v>144</v>
      </c>
      <c r="J62" s="191">
        <v>95</v>
      </c>
      <c r="K62" s="193">
        <f t="shared" si="6"/>
        <v>1202</v>
      </c>
      <c r="L62" s="194">
        <f t="shared" si="7"/>
        <v>0.20188108834397045</v>
      </c>
      <c r="N62" s="14">
        <v>5954</v>
      </c>
    </row>
    <row r="63" spans="2:14" ht="20.100000000000001" customHeight="1">
      <c r="B63" s="205" t="s">
        <v>166</v>
      </c>
      <c r="C63" s="206"/>
      <c r="D63" s="191">
        <v>200</v>
      </c>
      <c r="E63" s="192">
        <v>197</v>
      </c>
      <c r="F63" s="192">
        <v>318</v>
      </c>
      <c r="G63" s="192">
        <v>194</v>
      </c>
      <c r="H63" s="192">
        <v>168</v>
      </c>
      <c r="I63" s="192">
        <v>175</v>
      </c>
      <c r="J63" s="191">
        <v>124</v>
      </c>
      <c r="K63" s="193">
        <f t="shared" si="6"/>
        <v>1376</v>
      </c>
      <c r="L63" s="194">
        <f t="shared" si="7"/>
        <v>0.14813219937560557</v>
      </c>
      <c r="N63" s="14">
        <v>9289</v>
      </c>
    </row>
    <row r="64" spans="2:14" ht="20.100000000000001" customHeight="1">
      <c r="B64" s="205" t="s">
        <v>167</v>
      </c>
      <c r="C64" s="206"/>
      <c r="D64" s="191">
        <v>18</v>
      </c>
      <c r="E64" s="192">
        <v>19</v>
      </c>
      <c r="F64" s="192">
        <v>33</v>
      </c>
      <c r="G64" s="192">
        <v>20</v>
      </c>
      <c r="H64" s="192">
        <v>29</v>
      </c>
      <c r="I64" s="192">
        <v>30</v>
      </c>
      <c r="J64" s="191">
        <v>20</v>
      </c>
      <c r="K64" s="193">
        <f t="shared" si="6"/>
        <v>169</v>
      </c>
      <c r="L64" s="194">
        <f t="shared" si="7"/>
        <v>0.1971995332555426</v>
      </c>
      <c r="N64" s="14">
        <v>857</v>
      </c>
    </row>
    <row r="65" spans="2:14" ht="20.100000000000001" customHeight="1">
      <c r="B65" s="205" t="s">
        <v>168</v>
      </c>
      <c r="C65" s="206"/>
      <c r="D65" s="191">
        <v>215</v>
      </c>
      <c r="E65" s="192">
        <v>159</v>
      </c>
      <c r="F65" s="192">
        <v>366</v>
      </c>
      <c r="G65" s="192">
        <v>210</v>
      </c>
      <c r="H65" s="192">
        <v>199</v>
      </c>
      <c r="I65" s="192">
        <v>288</v>
      </c>
      <c r="J65" s="191">
        <v>152</v>
      </c>
      <c r="K65" s="193">
        <f t="shared" si="6"/>
        <v>1589</v>
      </c>
      <c r="L65" s="194">
        <f t="shared" si="7"/>
        <v>0.15984307413741072</v>
      </c>
      <c r="N65" s="14">
        <v>9941</v>
      </c>
    </row>
    <row r="66" spans="2:14" ht="20.100000000000001" customHeight="1">
      <c r="B66" s="205" t="s">
        <v>169</v>
      </c>
      <c r="C66" s="206"/>
      <c r="D66" s="191">
        <v>119</v>
      </c>
      <c r="E66" s="192">
        <v>109</v>
      </c>
      <c r="F66" s="192">
        <v>155</v>
      </c>
      <c r="G66" s="192">
        <v>102</v>
      </c>
      <c r="H66" s="192">
        <v>95</v>
      </c>
      <c r="I66" s="192">
        <v>104</v>
      </c>
      <c r="J66" s="191">
        <v>67</v>
      </c>
      <c r="K66" s="193">
        <f t="shared" si="6"/>
        <v>751</v>
      </c>
      <c r="L66" s="194">
        <f t="shared" si="7"/>
        <v>0.16607695709862894</v>
      </c>
      <c r="N66" s="14">
        <v>4522</v>
      </c>
    </row>
    <row r="67" spans="2:14" ht="20.100000000000001" customHeight="1">
      <c r="B67" s="205" t="s">
        <v>170</v>
      </c>
      <c r="C67" s="206"/>
      <c r="D67" s="187">
        <v>571</v>
      </c>
      <c r="E67" s="188">
        <v>557</v>
      </c>
      <c r="F67" s="188">
        <v>1010</v>
      </c>
      <c r="G67" s="188">
        <v>534</v>
      </c>
      <c r="H67" s="188">
        <v>495</v>
      </c>
      <c r="I67" s="188">
        <v>601</v>
      </c>
      <c r="J67" s="187">
        <v>297</v>
      </c>
      <c r="K67" s="189">
        <f t="shared" si="6"/>
        <v>4065</v>
      </c>
      <c r="L67" s="195">
        <f t="shared" si="7"/>
        <v>0.1875086489229208</v>
      </c>
      <c r="N67" s="14">
        <v>21679</v>
      </c>
    </row>
    <row r="68" spans="2:14" ht="20.100000000000001" customHeight="1">
      <c r="B68" s="205" t="s">
        <v>171</v>
      </c>
      <c r="C68" s="206"/>
      <c r="D68" s="187">
        <v>85</v>
      </c>
      <c r="E68" s="188">
        <v>94</v>
      </c>
      <c r="F68" s="188">
        <v>175</v>
      </c>
      <c r="G68" s="188">
        <v>102</v>
      </c>
      <c r="H68" s="188">
        <v>89</v>
      </c>
      <c r="I68" s="188">
        <v>92</v>
      </c>
      <c r="J68" s="187">
        <v>54</v>
      </c>
      <c r="K68" s="189">
        <f t="shared" si="6"/>
        <v>691</v>
      </c>
      <c r="L68" s="195">
        <f t="shared" si="7"/>
        <v>0.16824933041149256</v>
      </c>
      <c r="N68" s="14">
        <v>4107</v>
      </c>
    </row>
    <row r="69" spans="2:14" ht="20.100000000000001" customHeight="1">
      <c r="B69" s="205" t="s">
        <v>172</v>
      </c>
      <c r="C69" s="206"/>
      <c r="D69" s="187">
        <v>105</v>
      </c>
      <c r="E69" s="188">
        <v>124</v>
      </c>
      <c r="F69" s="188">
        <v>252</v>
      </c>
      <c r="G69" s="188">
        <v>128</v>
      </c>
      <c r="H69" s="188">
        <v>125</v>
      </c>
      <c r="I69" s="188">
        <v>113</v>
      </c>
      <c r="J69" s="187">
        <v>71</v>
      </c>
      <c r="K69" s="189">
        <f t="shared" si="6"/>
        <v>918</v>
      </c>
      <c r="L69" s="195">
        <f t="shared" si="7"/>
        <v>0.15923677363399827</v>
      </c>
      <c r="N69" s="14">
        <v>5765</v>
      </c>
    </row>
    <row r="70" spans="2:14" ht="20.100000000000001" customHeight="1">
      <c r="B70" s="205" t="s">
        <v>173</v>
      </c>
      <c r="C70" s="206"/>
      <c r="D70" s="187">
        <v>771</v>
      </c>
      <c r="E70" s="188">
        <v>502</v>
      </c>
      <c r="F70" s="188">
        <v>694</v>
      </c>
      <c r="G70" s="188">
        <v>450</v>
      </c>
      <c r="H70" s="188">
        <v>396</v>
      </c>
      <c r="I70" s="188">
        <v>474</v>
      </c>
      <c r="J70" s="187">
        <v>228</v>
      </c>
      <c r="K70" s="189">
        <f t="shared" si="6"/>
        <v>3515</v>
      </c>
      <c r="L70" s="195">
        <f t="shared" si="7"/>
        <v>0.22680345851077557</v>
      </c>
      <c r="N70" s="14">
        <v>15498</v>
      </c>
    </row>
    <row r="71" spans="2:14" ht="20.100000000000001" customHeight="1">
      <c r="B71" s="205" t="s">
        <v>174</v>
      </c>
      <c r="C71" s="206"/>
      <c r="D71" s="187">
        <v>116</v>
      </c>
      <c r="E71" s="188">
        <v>122</v>
      </c>
      <c r="F71" s="188">
        <v>184</v>
      </c>
      <c r="G71" s="188">
        <v>159</v>
      </c>
      <c r="H71" s="188">
        <v>123</v>
      </c>
      <c r="I71" s="188">
        <v>139</v>
      </c>
      <c r="J71" s="187">
        <v>71</v>
      </c>
      <c r="K71" s="189">
        <f t="shared" si="6"/>
        <v>914</v>
      </c>
      <c r="L71" s="195">
        <f t="shared" si="7"/>
        <v>0.19711020056070735</v>
      </c>
      <c r="N71" s="14">
        <v>4637</v>
      </c>
    </row>
    <row r="72" spans="2:14" ht="20.100000000000001" customHeight="1">
      <c r="B72" s="205" t="s">
        <v>175</v>
      </c>
      <c r="C72" s="206"/>
      <c r="D72" s="187">
        <v>179</v>
      </c>
      <c r="E72" s="188">
        <v>112</v>
      </c>
      <c r="F72" s="188">
        <v>198</v>
      </c>
      <c r="G72" s="188">
        <v>135</v>
      </c>
      <c r="H72" s="188">
        <v>105</v>
      </c>
      <c r="I72" s="188">
        <v>120</v>
      </c>
      <c r="J72" s="187">
        <v>53</v>
      </c>
      <c r="K72" s="189">
        <f t="shared" si="6"/>
        <v>902</v>
      </c>
      <c r="L72" s="195">
        <f t="shared" si="7"/>
        <v>0.2110435189518016</v>
      </c>
      <c r="N72" s="14">
        <v>4274</v>
      </c>
    </row>
    <row r="73" spans="2:14" ht="20.100000000000001" customHeight="1">
      <c r="B73" s="205" t="s">
        <v>176</v>
      </c>
      <c r="C73" s="206"/>
      <c r="D73" s="187">
        <v>162</v>
      </c>
      <c r="E73" s="188">
        <v>113</v>
      </c>
      <c r="F73" s="188">
        <v>161</v>
      </c>
      <c r="G73" s="188">
        <v>90</v>
      </c>
      <c r="H73" s="188">
        <v>84</v>
      </c>
      <c r="I73" s="188">
        <v>150</v>
      </c>
      <c r="J73" s="187">
        <v>63</v>
      </c>
      <c r="K73" s="189">
        <f t="shared" si="6"/>
        <v>823</v>
      </c>
      <c r="L73" s="195">
        <f t="shared" si="7"/>
        <v>0.21493862627317836</v>
      </c>
      <c r="N73" s="14">
        <v>3829</v>
      </c>
    </row>
    <row r="74" spans="2:14" ht="20.100000000000001" customHeight="1">
      <c r="B74" s="205" t="s">
        <v>177</v>
      </c>
      <c r="C74" s="206"/>
      <c r="D74" s="187">
        <v>140</v>
      </c>
      <c r="E74" s="188">
        <v>110</v>
      </c>
      <c r="F74" s="188">
        <v>154</v>
      </c>
      <c r="G74" s="188">
        <v>93</v>
      </c>
      <c r="H74" s="188">
        <v>85</v>
      </c>
      <c r="I74" s="188">
        <v>100</v>
      </c>
      <c r="J74" s="187">
        <v>54</v>
      </c>
      <c r="K74" s="189">
        <f t="shared" si="6"/>
        <v>736</v>
      </c>
      <c r="L74" s="196">
        <f t="shared" si="7"/>
        <v>0.23328050713153725</v>
      </c>
      <c r="N74" s="14">
        <v>3155</v>
      </c>
    </row>
    <row r="75" spans="2:14" ht="20.100000000000001" customHeight="1">
      <c r="B75" s="205" t="s">
        <v>178</v>
      </c>
      <c r="C75" s="206"/>
      <c r="D75" s="187">
        <v>298</v>
      </c>
      <c r="E75" s="188">
        <v>211</v>
      </c>
      <c r="F75" s="188">
        <v>269</v>
      </c>
      <c r="G75" s="188">
        <v>210</v>
      </c>
      <c r="H75" s="188">
        <v>165</v>
      </c>
      <c r="I75" s="188">
        <v>209</v>
      </c>
      <c r="J75" s="187">
        <v>112</v>
      </c>
      <c r="K75" s="189">
        <f t="shared" si="6"/>
        <v>1474</v>
      </c>
      <c r="L75" s="197">
        <f t="shared" si="7"/>
        <v>0.24756466241182398</v>
      </c>
      <c r="N75" s="14">
        <v>5954</v>
      </c>
    </row>
    <row r="76" spans="2:14" ht="20.100000000000001" customHeight="1">
      <c r="B76" s="205" t="s">
        <v>179</v>
      </c>
      <c r="C76" s="206"/>
      <c r="D76" s="187">
        <v>74</v>
      </c>
      <c r="E76" s="188">
        <v>77</v>
      </c>
      <c r="F76" s="188">
        <v>88</v>
      </c>
      <c r="G76" s="188">
        <v>63</v>
      </c>
      <c r="H76" s="188">
        <v>55</v>
      </c>
      <c r="I76" s="188">
        <v>71</v>
      </c>
      <c r="J76" s="187">
        <v>30</v>
      </c>
      <c r="K76" s="189">
        <f t="shared" si="6"/>
        <v>458</v>
      </c>
      <c r="L76" s="195">
        <f t="shared" si="7"/>
        <v>0.23583934088568487</v>
      </c>
      <c r="N76" s="14">
        <v>1942</v>
      </c>
    </row>
    <row r="77" spans="2:14" ht="20.100000000000001" customHeight="1">
      <c r="B77" s="205" t="s">
        <v>180</v>
      </c>
      <c r="C77" s="206"/>
      <c r="D77" s="187">
        <v>292</v>
      </c>
      <c r="E77" s="188">
        <v>182</v>
      </c>
      <c r="F77" s="188">
        <v>330</v>
      </c>
      <c r="G77" s="188">
        <v>257</v>
      </c>
      <c r="H77" s="188">
        <v>187</v>
      </c>
      <c r="I77" s="188">
        <v>244</v>
      </c>
      <c r="J77" s="187">
        <v>123</v>
      </c>
      <c r="K77" s="189">
        <f t="shared" si="6"/>
        <v>1615</v>
      </c>
      <c r="L77" s="195">
        <f t="shared" si="7"/>
        <v>0.20790422245108137</v>
      </c>
      <c r="N77" s="14">
        <v>7768</v>
      </c>
    </row>
    <row r="78" spans="2:14" ht="20.100000000000001" customHeight="1">
      <c r="B78" s="205" t="s">
        <v>181</v>
      </c>
      <c r="C78" s="206"/>
      <c r="D78" s="187">
        <v>65</v>
      </c>
      <c r="E78" s="188">
        <v>24</v>
      </c>
      <c r="F78" s="188">
        <v>54</v>
      </c>
      <c r="G78" s="188">
        <v>28</v>
      </c>
      <c r="H78" s="188">
        <v>30</v>
      </c>
      <c r="I78" s="188">
        <v>30</v>
      </c>
      <c r="J78" s="187">
        <v>24</v>
      </c>
      <c r="K78" s="189">
        <f t="shared" si="6"/>
        <v>255</v>
      </c>
      <c r="L78" s="195">
        <f t="shared" si="7"/>
        <v>0.21232306411323898</v>
      </c>
      <c r="N78" s="14">
        <v>1201</v>
      </c>
    </row>
    <row r="79" spans="2:14" ht="20.100000000000001" customHeight="1">
      <c r="B79" s="205" t="s">
        <v>182</v>
      </c>
      <c r="C79" s="206"/>
      <c r="D79" s="187">
        <v>231</v>
      </c>
      <c r="E79" s="188">
        <v>164</v>
      </c>
      <c r="F79" s="188">
        <v>363</v>
      </c>
      <c r="G79" s="188">
        <v>195</v>
      </c>
      <c r="H79" s="188">
        <v>154</v>
      </c>
      <c r="I79" s="188">
        <v>262</v>
      </c>
      <c r="J79" s="187">
        <v>129</v>
      </c>
      <c r="K79" s="189">
        <f t="shared" si="6"/>
        <v>1498</v>
      </c>
      <c r="L79" s="195">
        <f t="shared" si="7"/>
        <v>0.16861773975686628</v>
      </c>
      <c r="N79" s="14">
        <v>8884</v>
      </c>
    </row>
    <row r="80" spans="2:14" ht="20.100000000000001" customHeight="1">
      <c r="B80" s="205" t="s">
        <v>183</v>
      </c>
      <c r="C80" s="206"/>
      <c r="D80" s="45">
        <v>53</v>
      </c>
      <c r="E80" s="46">
        <v>39</v>
      </c>
      <c r="F80" s="46">
        <v>68</v>
      </c>
      <c r="G80" s="46">
        <v>54</v>
      </c>
      <c r="H80" s="46">
        <v>34</v>
      </c>
      <c r="I80" s="46">
        <v>70</v>
      </c>
      <c r="J80" s="45">
        <v>40</v>
      </c>
      <c r="K80" s="47">
        <f t="shared" si="6"/>
        <v>358</v>
      </c>
      <c r="L80" s="195">
        <f t="shared" si="7"/>
        <v>0.17319787131107886</v>
      </c>
      <c r="N80" s="14">
        <v>2067</v>
      </c>
    </row>
    <row r="81" spans="2:14" ht="20.100000000000001" customHeight="1">
      <c r="B81" s="205" t="s">
        <v>184</v>
      </c>
      <c r="C81" s="206"/>
      <c r="D81" s="45">
        <v>57</v>
      </c>
      <c r="E81" s="46">
        <v>53</v>
      </c>
      <c r="F81" s="46">
        <v>117</v>
      </c>
      <c r="G81" s="46">
        <v>50</v>
      </c>
      <c r="H81" s="46">
        <v>51</v>
      </c>
      <c r="I81" s="46">
        <v>74</v>
      </c>
      <c r="J81" s="45">
        <v>35</v>
      </c>
      <c r="K81" s="47">
        <f t="shared" si="6"/>
        <v>437</v>
      </c>
      <c r="L81" s="195">
        <f t="shared" si="7"/>
        <v>0.16215213358070502</v>
      </c>
      <c r="N81" s="14">
        <v>2695</v>
      </c>
    </row>
    <row r="82" spans="2:14" ht="20.100000000000001" customHeight="1">
      <c r="B82" s="205" t="s">
        <v>185</v>
      </c>
      <c r="C82" s="206"/>
      <c r="D82" s="40">
        <v>261</v>
      </c>
      <c r="E82" s="39">
        <v>156</v>
      </c>
      <c r="F82" s="39">
        <v>276</v>
      </c>
      <c r="G82" s="39">
        <v>151</v>
      </c>
      <c r="H82" s="39">
        <v>118</v>
      </c>
      <c r="I82" s="39">
        <v>170</v>
      </c>
      <c r="J82" s="40">
        <v>93</v>
      </c>
      <c r="K82" s="190">
        <f t="shared" si="6"/>
        <v>1225</v>
      </c>
      <c r="L82" s="197">
        <f t="shared" si="7"/>
        <v>0.18892658852560149</v>
      </c>
      <c r="N82" s="14">
        <v>6484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7"/>
      <c r="C3" s="217"/>
      <c r="D3" s="217" t="s">
        <v>120</v>
      </c>
      <c r="E3" s="217"/>
      <c r="F3" s="217" t="s">
        <v>121</v>
      </c>
      <c r="G3" s="217"/>
      <c r="H3" s="217" t="s">
        <v>122</v>
      </c>
      <c r="I3" s="217"/>
      <c r="J3" s="217" t="s">
        <v>123</v>
      </c>
      <c r="K3" s="217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18"/>
      <c r="C4" s="218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1" t="s">
        <v>112</v>
      </c>
      <c r="C5" s="221"/>
      <c r="D5" s="150">
        <v>6547</v>
      </c>
      <c r="E5" s="149">
        <v>365519.26000000013</v>
      </c>
      <c r="F5" s="151">
        <v>1877</v>
      </c>
      <c r="G5" s="152">
        <v>36703.780000000006</v>
      </c>
      <c r="H5" s="150">
        <v>536</v>
      </c>
      <c r="I5" s="149">
        <v>111586.78999999998</v>
      </c>
      <c r="J5" s="151">
        <v>1167</v>
      </c>
      <c r="K5" s="152">
        <v>394976.99000000005</v>
      </c>
      <c r="M5" s="162">
        <f>Q5+Q7</f>
        <v>43553</v>
      </c>
      <c r="N5" s="121" t="s">
        <v>106</v>
      </c>
      <c r="O5" s="122"/>
      <c r="P5" s="134"/>
      <c r="Q5" s="123">
        <v>34655</v>
      </c>
      <c r="R5" s="124">
        <v>2072597.8299999991</v>
      </c>
      <c r="S5" s="124">
        <f>R5/Q5*100</f>
        <v>5980.6603087577532</v>
      </c>
    </row>
    <row r="6" spans="1:19" ht="20.100000000000001" customHeight="1">
      <c r="B6" s="219" t="s">
        <v>113</v>
      </c>
      <c r="C6" s="219"/>
      <c r="D6" s="153">
        <v>4892</v>
      </c>
      <c r="E6" s="154">
        <v>301468.09000000008</v>
      </c>
      <c r="F6" s="155">
        <v>1610</v>
      </c>
      <c r="G6" s="156">
        <v>30262.069999999996</v>
      </c>
      <c r="H6" s="153">
        <v>405</v>
      </c>
      <c r="I6" s="154">
        <v>88809.919999999984</v>
      </c>
      <c r="J6" s="155">
        <v>885</v>
      </c>
      <c r="K6" s="156">
        <v>283364.12999999995</v>
      </c>
      <c r="M6" s="58"/>
      <c r="N6" s="125"/>
      <c r="O6" s="94" t="s">
        <v>103</v>
      </c>
      <c r="P6" s="107"/>
      <c r="Q6" s="98">
        <f>Q5/Q$13</f>
        <v>0.63919065975616507</v>
      </c>
      <c r="R6" s="99">
        <f>R5/R$13</f>
        <v>0.39211546244828521</v>
      </c>
      <c r="S6" s="100" t="s">
        <v>105</v>
      </c>
    </row>
    <row r="7" spans="1:19" ht="20.100000000000001" customHeight="1">
      <c r="B7" s="219" t="s">
        <v>114</v>
      </c>
      <c r="C7" s="219"/>
      <c r="D7" s="153">
        <v>3133</v>
      </c>
      <c r="E7" s="154">
        <v>187701.64000000004</v>
      </c>
      <c r="F7" s="155">
        <v>905</v>
      </c>
      <c r="G7" s="156">
        <v>15968.260000000004</v>
      </c>
      <c r="H7" s="153">
        <v>487</v>
      </c>
      <c r="I7" s="154">
        <v>114192.54999999997</v>
      </c>
      <c r="J7" s="155">
        <v>642</v>
      </c>
      <c r="K7" s="156">
        <v>209059.66999999998</v>
      </c>
      <c r="M7" s="58"/>
      <c r="N7" s="126" t="s">
        <v>107</v>
      </c>
      <c r="O7" s="127"/>
      <c r="P7" s="135"/>
      <c r="Q7" s="128">
        <v>8898</v>
      </c>
      <c r="R7" s="129">
        <v>164676.41999999998</v>
      </c>
      <c r="S7" s="129">
        <f>R7/Q7*100</f>
        <v>1850.7127444369519</v>
      </c>
    </row>
    <row r="8" spans="1:19" ht="20.100000000000001" customHeight="1">
      <c r="B8" s="219" t="s">
        <v>115</v>
      </c>
      <c r="C8" s="219"/>
      <c r="D8" s="153">
        <v>1328</v>
      </c>
      <c r="E8" s="154">
        <v>80788.62000000001</v>
      </c>
      <c r="F8" s="155">
        <v>299</v>
      </c>
      <c r="G8" s="156">
        <v>5254.14</v>
      </c>
      <c r="H8" s="153">
        <v>64</v>
      </c>
      <c r="I8" s="154">
        <v>13195.539999999999</v>
      </c>
      <c r="J8" s="155">
        <v>294</v>
      </c>
      <c r="K8" s="156">
        <v>97424.760000000009</v>
      </c>
      <c r="L8" s="89"/>
      <c r="M8" s="88"/>
      <c r="N8" s="130"/>
      <c r="O8" s="94" t="s">
        <v>103</v>
      </c>
      <c r="P8" s="107"/>
      <c r="Q8" s="98">
        <f>Q7/Q$13</f>
        <v>0.16411826548868436</v>
      </c>
      <c r="R8" s="99">
        <f>R7/R$13</f>
        <v>3.1155185848393975E-2</v>
      </c>
      <c r="S8" s="100" t="s">
        <v>104</v>
      </c>
    </row>
    <row r="9" spans="1:19" ht="20.100000000000001" customHeight="1">
      <c r="B9" s="219" t="s">
        <v>116</v>
      </c>
      <c r="C9" s="219"/>
      <c r="D9" s="153">
        <v>1825</v>
      </c>
      <c r="E9" s="154">
        <v>125514.72000000003</v>
      </c>
      <c r="F9" s="155">
        <v>442</v>
      </c>
      <c r="G9" s="156">
        <v>8946.9500000000007</v>
      </c>
      <c r="H9" s="153">
        <v>335</v>
      </c>
      <c r="I9" s="154">
        <v>69846.78</v>
      </c>
      <c r="J9" s="155">
        <v>392</v>
      </c>
      <c r="K9" s="156">
        <v>128071.04000000001</v>
      </c>
      <c r="L9" s="89"/>
      <c r="M9" s="88"/>
      <c r="N9" s="126" t="s">
        <v>108</v>
      </c>
      <c r="O9" s="127"/>
      <c r="P9" s="135"/>
      <c r="Q9" s="128">
        <v>3940</v>
      </c>
      <c r="R9" s="129">
        <v>884762.37000000011</v>
      </c>
      <c r="S9" s="129">
        <f>R9/Q9*100</f>
        <v>22455.897715736042</v>
      </c>
    </row>
    <row r="10" spans="1:19" ht="20.100000000000001" customHeight="1">
      <c r="B10" s="219" t="s">
        <v>117</v>
      </c>
      <c r="C10" s="219"/>
      <c r="D10" s="153">
        <v>4504</v>
      </c>
      <c r="E10" s="154">
        <v>282739.84999999992</v>
      </c>
      <c r="F10" s="155">
        <v>844</v>
      </c>
      <c r="G10" s="156">
        <v>16179.079999999998</v>
      </c>
      <c r="H10" s="153">
        <v>572</v>
      </c>
      <c r="I10" s="154">
        <v>137954.02000000002</v>
      </c>
      <c r="J10" s="155">
        <v>1001</v>
      </c>
      <c r="K10" s="156">
        <v>327935.55000000005</v>
      </c>
      <c r="L10" s="89"/>
      <c r="M10" s="88"/>
      <c r="N10" s="95"/>
      <c r="O10" s="94" t="s">
        <v>103</v>
      </c>
      <c r="P10" s="107"/>
      <c r="Q10" s="98">
        <f>Q9/Q$13</f>
        <v>7.267093347105151E-2</v>
      </c>
      <c r="R10" s="99">
        <f>R9/R$13</f>
        <v>0.16738848263166956</v>
      </c>
      <c r="S10" s="100" t="s">
        <v>104</v>
      </c>
    </row>
    <row r="11" spans="1:19" ht="20.100000000000001" customHeight="1">
      <c r="B11" s="219" t="s">
        <v>118</v>
      </c>
      <c r="C11" s="219"/>
      <c r="D11" s="153">
        <v>9614</v>
      </c>
      <c r="E11" s="154">
        <v>554941.33000000031</v>
      </c>
      <c r="F11" s="155">
        <v>2097</v>
      </c>
      <c r="G11" s="156">
        <v>35713.529999999992</v>
      </c>
      <c r="H11" s="153">
        <v>1235</v>
      </c>
      <c r="I11" s="154">
        <v>287582.89000000007</v>
      </c>
      <c r="J11" s="155">
        <v>1601</v>
      </c>
      <c r="K11" s="156">
        <v>486897.2</v>
      </c>
      <c r="L11" s="89"/>
      <c r="M11" s="88"/>
      <c r="N11" s="126" t="s">
        <v>109</v>
      </c>
      <c r="O11" s="127"/>
      <c r="P11" s="135"/>
      <c r="Q11" s="101">
        <v>6724</v>
      </c>
      <c r="R11" s="102">
        <v>2163645.8600000008</v>
      </c>
      <c r="S11" s="102">
        <f>R11/Q11*100</f>
        <v>32177.957465794178</v>
      </c>
    </row>
    <row r="12" spans="1:19" ht="20.100000000000001" customHeight="1" thickBot="1">
      <c r="B12" s="220" t="s">
        <v>119</v>
      </c>
      <c r="C12" s="220"/>
      <c r="D12" s="157">
        <v>2812</v>
      </c>
      <c r="E12" s="158">
        <v>173924.31999999998</v>
      </c>
      <c r="F12" s="159">
        <v>824</v>
      </c>
      <c r="G12" s="160">
        <v>15648.61</v>
      </c>
      <c r="H12" s="157">
        <v>306</v>
      </c>
      <c r="I12" s="158">
        <v>61593.87999999999</v>
      </c>
      <c r="J12" s="159">
        <v>742</v>
      </c>
      <c r="K12" s="160">
        <v>235916.51999999996</v>
      </c>
      <c r="L12" s="89"/>
      <c r="M12" s="88"/>
      <c r="N12" s="125"/>
      <c r="O12" s="84" t="s">
        <v>103</v>
      </c>
      <c r="P12" s="108"/>
      <c r="Q12" s="103">
        <f>Q11/Q$13</f>
        <v>0.12402014128409908</v>
      </c>
      <c r="R12" s="104">
        <f>R11/R$13</f>
        <v>0.40934086907165118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34655</v>
      </c>
      <c r="E13" s="149">
        <v>2072597.8299999991</v>
      </c>
      <c r="F13" s="151">
        <v>8898</v>
      </c>
      <c r="G13" s="152">
        <v>164676.41999999998</v>
      </c>
      <c r="H13" s="150">
        <v>3940</v>
      </c>
      <c r="I13" s="149">
        <v>884762.37000000011</v>
      </c>
      <c r="J13" s="151">
        <v>6724</v>
      </c>
      <c r="K13" s="152">
        <v>2163645.8600000008</v>
      </c>
      <c r="M13" s="58"/>
      <c r="N13" s="131" t="s">
        <v>110</v>
      </c>
      <c r="O13" s="132"/>
      <c r="P13" s="133"/>
      <c r="Q13" s="96">
        <f>Q5+Q7+Q9+Q11</f>
        <v>54217</v>
      </c>
      <c r="R13" s="97">
        <f>R5+R7+R9+R11</f>
        <v>5285682.4800000004</v>
      </c>
      <c r="S13" s="97">
        <f>R13/Q13*100</f>
        <v>9749.1238541416897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0.64648958230472997</v>
      </c>
      <c r="O16" s="58">
        <f>F5/(D5+F5+H5+J5)</f>
        <v>0.18534610447319047</v>
      </c>
      <c r="P16" s="58">
        <f>H5/(D5+F5+H5+J5)</f>
        <v>5.2927816727559987E-2</v>
      </c>
      <c r="Q16" s="58">
        <f>J5/(D5+F5+H5+J5)</f>
        <v>0.1152364964945196</v>
      </c>
    </row>
    <row r="17" spans="13:17" ht="20.100000000000001" customHeight="1">
      <c r="M17" s="14" t="s">
        <v>132</v>
      </c>
      <c r="N17" s="58">
        <f t="shared" ref="N17:N23" si="0">D6/(D6+F6+H6+J6)</f>
        <v>0.62782340862423003</v>
      </c>
      <c r="O17" s="58">
        <f t="shared" ref="O17:O23" si="1">F6/(D6+F6+H6+J6)</f>
        <v>0.20662217659137577</v>
      </c>
      <c r="P17" s="58">
        <f t="shared" ref="P17:P23" si="2">H6/(D6+F6+H6+J6)</f>
        <v>5.1976386036960982E-2</v>
      </c>
      <c r="Q17" s="58">
        <f t="shared" ref="Q17:Q23" si="3">J6/(D6+F6+H6+J6)</f>
        <v>0.11357802874743327</v>
      </c>
    </row>
    <row r="18" spans="13:17" ht="20.100000000000001" customHeight="1">
      <c r="M18" s="14" t="s">
        <v>133</v>
      </c>
      <c r="N18" s="58">
        <f t="shared" si="0"/>
        <v>0.60634797754983549</v>
      </c>
      <c r="O18" s="58">
        <f t="shared" si="1"/>
        <v>0.17514999032320497</v>
      </c>
      <c r="P18" s="58">
        <f t="shared" si="2"/>
        <v>9.4251983742984324E-2</v>
      </c>
      <c r="Q18" s="58">
        <f t="shared" si="3"/>
        <v>0.12425004838397523</v>
      </c>
    </row>
    <row r="19" spans="13:17" ht="20.100000000000001" customHeight="1">
      <c r="M19" s="14" t="s">
        <v>134</v>
      </c>
      <c r="N19" s="58">
        <f t="shared" si="0"/>
        <v>0.66901763224181365</v>
      </c>
      <c r="O19" s="58">
        <f t="shared" si="1"/>
        <v>0.15062972292191434</v>
      </c>
      <c r="P19" s="58">
        <f t="shared" si="2"/>
        <v>3.2241813602015112E-2</v>
      </c>
      <c r="Q19" s="58">
        <f t="shared" si="3"/>
        <v>0.14811083123425692</v>
      </c>
    </row>
    <row r="20" spans="13:17" ht="20.100000000000001" customHeight="1">
      <c r="M20" s="14" t="s">
        <v>135</v>
      </c>
      <c r="N20" s="58">
        <f t="shared" si="0"/>
        <v>0.6095524382097528</v>
      </c>
      <c r="O20" s="58">
        <f t="shared" si="1"/>
        <v>0.14762859051436206</v>
      </c>
      <c r="P20" s="58">
        <f t="shared" si="2"/>
        <v>0.11189044756179024</v>
      </c>
      <c r="Q20" s="58">
        <f t="shared" si="3"/>
        <v>0.13092852371409486</v>
      </c>
    </row>
    <row r="21" spans="13:17" ht="20.100000000000001" customHeight="1">
      <c r="M21" s="14" t="s">
        <v>136</v>
      </c>
      <c r="N21" s="58">
        <f t="shared" si="0"/>
        <v>0.65077300968068197</v>
      </c>
      <c r="O21" s="58">
        <f t="shared" si="1"/>
        <v>0.12194769541973703</v>
      </c>
      <c r="P21" s="58">
        <f t="shared" si="2"/>
        <v>8.2647016327120362E-2</v>
      </c>
      <c r="Q21" s="58">
        <f t="shared" si="3"/>
        <v>0.14463227857246064</v>
      </c>
    </row>
    <row r="22" spans="13:17" ht="20.100000000000001" customHeight="1">
      <c r="M22" s="14" t="s">
        <v>137</v>
      </c>
      <c r="N22" s="58">
        <f t="shared" si="0"/>
        <v>0.66089228019522928</v>
      </c>
      <c r="O22" s="58">
        <f t="shared" si="1"/>
        <v>0.14415343369766961</v>
      </c>
      <c r="P22" s="58">
        <f t="shared" si="2"/>
        <v>8.4897229669347637E-2</v>
      </c>
      <c r="Q22" s="58">
        <f t="shared" si="3"/>
        <v>0.11005705643775349</v>
      </c>
    </row>
    <row r="23" spans="13:17" ht="20.100000000000001" customHeight="1">
      <c r="M23" s="14" t="s">
        <v>138</v>
      </c>
      <c r="N23" s="58">
        <f t="shared" si="0"/>
        <v>0.60034158838599483</v>
      </c>
      <c r="O23" s="58">
        <f t="shared" si="1"/>
        <v>0.17591801878736124</v>
      </c>
      <c r="P23" s="58">
        <f t="shared" si="2"/>
        <v>6.5328778821520064E-2</v>
      </c>
      <c r="Q23" s="58">
        <f t="shared" si="3"/>
        <v>0.15841161400512382</v>
      </c>
    </row>
    <row r="24" spans="13:17" ht="20.100000000000001" customHeight="1">
      <c r="M24" s="14" t="s">
        <v>139</v>
      </c>
      <c r="N24" s="58">
        <f t="shared" ref="N24" si="4">D13/(D13+F13+H13+J13)</f>
        <v>0.63919065975616507</v>
      </c>
      <c r="O24" s="58">
        <f t="shared" ref="O24" si="5">F13/(D13+F13+H13+J13)</f>
        <v>0.16411826548868436</v>
      </c>
      <c r="P24" s="58">
        <f t="shared" ref="P24" si="6">H13/(D13+F13+H13+J13)</f>
        <v>7.267093347105151E-2</v>
      </c>
      <c r="Q24" s="58">
        <f t="shared" ref="Q24" si="7">J13/(D13+F13+H13+J13)</f>
        <v>0.12402014128409908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0.40220572300993546</v>
      </c>
      <c r="O29" s="58">
        <f>G5/(E5+G5+I5+K5)</f>
        <v>4.0387667594034865E-2</v>
      </c>
      <c r="P29" s="58">
        <f>I5/(E5+G5+I5+K5)</f>
        <v>0.12278654085234197</v>
      </c>
      <c r="Q29" s="58">
        <f>K5/(E5+G5+I5+K5)</f>
        <v>0.43462006854368768</v>
      </c>
    </row>
    <row r="30" spans="13:17" ht="20.100000000000001" customHeight="1">
      <c r="M30" s="14" t="s">
        <v>132</v>
      </c>
      <c r="N30" s="58">
        <f t="shared" ref="N30:N37" si="8">E6/(E6+G6+I6+K6)</f>
        <v>0.42827999281322682</v>
      </c>
      <c r="O30" s="58">
        <f t="shared" ref="O30:O37" si="9">G6/(E6+G6+I6+K6)</f>
        <v>4.2991744572745197E-2</v>
      </c>
      <c r="P30" s="58">
        <f t="shared" ref="P30:P37" si="10">I6/(E6+G6+I6+K6)</f>
        <v>0.12616762158589731</v>
      </c>
      <c r="Q30" s="58">
        <f t="shared" ref="Q30:Q37" si="11">K6/(E6+G6+I6+K6)</f>
        <v>0.40256064102813077</v>
      </c>
    </row>
    <row r="31" spans="13:17" ht="20.100000000000001" customHeight="1">
      <c r="M31" s="14" t="s">
        <v>133</v>
      </c>
      <c r="N31" s="58">
        <f t="shared" si="8"/>
        <v>0.35622273743224148</v>
      </c>
      <c r="O31" s="58">
        <f t="shared" si="9"/>
        <v>3.0304782042553088E-2</v>
      </c>
      <c r="P31" s="58">
        <f t="shared" si="10"/>
        <v>0.21671618189040912</v>
      </c>
      <c r="Q31" s="58">
        <f t="shared" si="11"/>
        <v>0.39675629863479633</v>
      </c>
    </row>
    <row r="32" spans="13:17" ht="20.100000000000001" customHeight="1">
      <c r="M32" s="14" t="s">
        <v>134</v>
      </c>
      <c r="N32" s="58">
        <f t="shared" si="8"/>
        <v>0.41079712682188518</v>
      </c>
      <c r="O32" s="58">
        <f t="shared" si="9"/>
        <v>2.6716456054329676E-2</v>
      </c>
      <c r="P32" s="58">
        <f t="shared" si="10"/>
        <v>6.7097196596046044E-2</v>
      </c>
      <c r="Q32" s="58">
        <f t="shared" si="11"/>
        <v>0.4953892205277392</v>
      </c>
    </row>
    <row r="33" spans="13:17" ht="20.100000000000001" customHeight="1">
      <c r="M33" s="14" t="s">
        <v>135</v>
      </c>
      <c r="N33" s="58">
        <f t="shared" si="8"/>
        <v>0.37762474453522993</v>
      </c>
      <c r="O33" s="58">
        <f t="shared" si="9"/>
        <v>2.6917876310599068E-2</v>
      </c>
      <c r="P33" s="58">
        <f t="shared" si="10"/>
        <v>0.21014166668346471</v>
      </c>
      <c r="Q33" s="58">
        <f t="shared" si="11"/>
        <v>0.38531571247070628</v>
      </c>
    </row>
    <row r="34" spans="13:17" ht="20.100000000000001" customHeight="1">
      <c r="M34" s="14" t="s">
        <v>136</v>
      </c>
      <c r="N34" s="58">
        <f t="shared" si="8"/>
        <v>0.36968711775562108</v>
      </c>
      <c r="O34" s="58">
        <f t="shared" si="9"/>
        <v>2.1154419701140872E-2</v>
      </c>
      <c r="P34" s="58">
        <f t="shared" si="10"/>
        <v>0.18037720553576486</v>
      </c>
      <c r="Q34" s="58">
        <f t="shared" si="11"/>
        <v>0.42878125700747316</v>
      </c>
    </row>
    <row r="35" spans="13:17" ht="20.100000000000001" customHeight="1">
      <c r="M35" s="14" t="s">
        <v>137</v>
      </c>
      <c r="N35" s="58">
        <f t="shared" si="8"/>
        <v>0.40651023548990534</v>
      </c>
      <c r="O35" s="58">
        <f t="shared" si="9"/>
        <v>2.6161171831400244E-2</v>
      </c>
      <c r="P35" s="58">
        <f t="shared" si="10"/>
        <v>0.21066260885050228</v>
      </c>
      <c r="Q35" s="58">
        <f t="shared" si="11"/>
        <v>0.35666598382819215</v>
      </c>
    </row>
    <row r="36" spans="13:17" ht="20.100000000000001" customHeight="1">
      <c r="M36" s="14" t="s">
        <v>138</v>
      </c>
      <c r="N36" s="58">
        <f t="shared" si="8"/>
        <v>0.35707302896200532</v>
      </c>
      <c r="O36" s="58">
        <f t="shared" si="9"/>
        <v>3.2127172161691517E-2</v>
      </c>
      <c r="P36" s="58">
        <f t="shared" si="10"/>
        <v>0.12645450214853379</v>
      </c>
      <c r="Q36" s="58">
        <f t="shared" si="11"/>
        <v>0.48434529672776933</v>
      </c>
    </row>
    <row r="37" spans="13:17" ht="20.100000000000001" customHeight="1">
      <c r="M37" s="14" t="s">
        <v>139</v>
      </c>
      <c r="N37" s="58">
        <f t="shared" si="8"/>
        <v>0.39211546244828521</v>
      </c>
      <c r="O37" s="58">
        <f t="shared" si="9"/>
        <v>3.1155185848393975E-2</v>
      </c>
      <c r="P37" s="58">
        <f t="shared" si="10"/>
        <v>0.16738848263166956</v>
      </c>
      <c r="Q37" s="58">
        <f t="shared" si="11"/>
        <v>0.40934086907165118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46"/>
      <c r="D3" s="247"/>
      <c r="E3" s="250" t="s">
        <v>51</v>
      </c>
      <c r="F3" s="239" t="s">
        <v>98</v>
      </c>
      <c r="G3" s="250" t="s">
        <v>56</v>
      </c>
      <c r="H3" s="239" t="s">
        <v>98</v>
      </c>
    </row>
    <row r="4" spans="1:14" s="14" customFormat="1" ht="20.100000000000001" customHeight="1" thickBot="1">
      <c r="B4" s="204"/>
      <c r="C4" s="248"/>
      <c r="D4" s="249"/>
      <c r="E4" s="251"/>
      <c r="F4" s="240"/>
      <c r="G4" s="251"/>
      <c r="H4" s="240"/>
      <c r="N4" s="24"/>
    </row>
    <row r="5" spans="1:14" s="14" customFormat="1" ht="20.100000000000001" customHeight="1" thickTop="1">
      <c r="B5" s="241" t="s">
        <v>68</v>
      </c>
      <c r="C5" s="242" t="s">
        <v>3</v>
      </c>
      <c r="D5" s="243"/>
      <c r="E5" s="163">
        <v>5069</v>
      </c>
      <c r="F5" s="164">
        <f t="shared" ref="F5:F16" si="0">E5/SUM(E$5:E$16)</f>
        <v>0.14627037945462415</v>
      </c>
      <c r="G5" s="165">
        <v>311440.65000000002</v>
      </c>
      <c r="H5" s="166">
        <f t="shared" ref="H5:H16" si="1">G5/SUM(G$5:G$16)</f>
        <v>0.15026583811486477</v>
      </c>
      <c r="N5" s="24"/>
    </row>
    <row r="6" spans="1:14" s="14" customFormat="1" ht="20.100000000000001" customHeight="1">
      <c r="B6" s="237"/>
      <c r="C6" s="244" t="s">
        <v>8</v>
      </c>
      <c r="D6" s="245"/>
      <c r="E6" s="167">
        <v>228</v>
      </c>
      <c r="F6" s="168">
        <f t="shared" si="0"/>
        <v>6.5791372096378588E-3</v>
      </c>
      <c r="G6" s="169">
        <v>17588.650000000005</v>
      </c>
      <c r="H6" s="170">
        <f t="shared" si="1"/>
        <v>8.4862821650257183E-3</v>
      </c>
      <c r="N6" s="24"/>
    </row>
    <row r="7" spans="1:14" s="14" customFormat="1" ht="20.100000000000001" customHeight="1">
      <c r="B7" s="237"/>
      <c r="C7" s="244" t="s">
        <v>9</v>
      </c>
      <c r="D7" s="245"/>
      <c r="E7" s="167">
        <v>2387</v>
      </c>
      <c r="F7" s="168">
        <f t="shared" si="0"/>
        <v>6.8878949646515655E-2</v>
      </c>
      <c r="G7" s="169">
        <v>109362.89</v>
      </c>
      <c r="H7" s="170">
        <f t="shared" si="1"/>
        <v>5.2766093072672951E-2</v>
      </c>
      <c r="N7" s="24"/>
    </row>
    <row r="8" spans="1:14" s="14" customFormat="1" ht="20.100000000000001" customHeight="1">
      <c r="B8" s="237"/>
      <c r="C8" s="244" t="s">
        <v>10</v>
      </c>
      <c r="D8" s="245"/>
      <c r="E8" s="167">
        <v>439</v>
      </c>
      <c r="F8" s="168">
        <f t="shared" si="0"/>
        <v>1.2667724715048333E-2</v>
      </c>
      <c r="G8" s="169">
        <v>18195.640000000003</v>
      </c>
      <c r="H8" s="170">
        <f t="shared" si="1"/>
        <v>8.7791465071639114E-3</v>
      </c>
      <c r="N8" s="24"/>
    </row>
    <row r="9" spans="1:14" s="14" customFormat="1" ht="20.100000000000001" customHeight="1">
      <c r="B9" s="237"/>
      <c r="C9" s="225" t="s">
        <v>70</v>
      </c>
      <c r="D9" s="226"/>
      <c r="E9" s="167">
        <v>4716</v>
      </c>
      <c r="F9" s="168">
        <f t="shared" si="0"/>
        <v>0.1360842591256673</v>
      </c>
      <c r="G9" s="169">
        <v>60398.69000000001</v>
      </c>
      <c r="H9" s="170">
        <f t="shared" si="1"/>
        <v>2.914153876152616E-2</v>
      </c>
      <c r="N9" s="24"/>
    </row>
    <row r="10" spans="1:14" s="14" customFormat="1" ht="20.100000000000001" customHeight="1">
      <c r="B10" s="237"/>
      <c r="C10" s="244" t="s">
        <v>54</v>
      </c>
      <c r="D10" s="245"/>
      <c r="E10" s="167">
        <v>6787</v>
      </c>
      <c r="F10" s="168">
        <f t="shared" si="0"/>
        <v>0.19584475544654451</v>
      </c>
      <c r="G10" s="169">
        <v>764295.91999999993</v>
      </c>
      <c r="H10" s="170">
        <f t="shared" si="1"/>
        <v>0.36876228901580965</v>
      </c>
      <c r="N10" s="24"/>
    </row>
    <row r="11" spans="1:14" s="14" customFormat="1" ht="20.100000000000001" customHeight="1">
      <c r="B11" s="237"/>
      <c r="C11" s="244" t="s">
        <v>55</v>
      </c>
      <c r="D11" s="245"/>
      <c r="E11" s="167">
        <v>3169</v>
      </c>
      <c r="F11" s="168">
        <f t="shared" si="0"/>
        <v>9.1444236040975332E-2</v>
      </c>
      <c r="G11" s="169">
        <v>268847.06</v>
      </c>
      <c r="H11" s="170">
        <f t="shared" si="1"/>
        <v>0.12971501567190197</v>
      </c>
      <c r="N11" s="24"/>
    </row>
    <row r="12" spans="1:14" s="14" customFormat="1" ht="20.100000000000001" customHeight="1">
      <c r="B12" s="237"/>
      <c r="C12" s="225" t="s">
        <v>151</v>
      </c>
      <c r="D12" s="226"/>
      <c r="E12" s="167">
        <v>1182</v>
      </c>
      <c r="F12" s="168">
        <f t="shared" si="0"/>
        <v>3.4107632376280478E-2</v>
      </c>
      <c r="G12" s="169">
        <v>145618.55999999997</v>
      </c>
      <c r="H12" s="170">
        <f t="shared" si="1"/>
        <v>7.0258956123677871E-2</v>
      </c>
      <c r="N12" s="24"/>
    </row>
    <row r="13" spans="1:14" s="14" customFormat="1" ht="20.100000000000001" customHeight="1">
      <c r="B13" s="237"/>
      <c r="C13" s="225" t="s">
        <v>149</v>
      </c>
      <c r="D13" s="226"/>
      <c r="E13" s="167">
        <v>233</v>
      </c>
      <c r="F13" s="168">
        <f t="shared" si="0"/>
        <v>6.7234165344106193E-3</v>
      </c>
      <c r="G13" s="169">
        <v>18230.289999999997</v>
      </c>
      <c r="H13" s="170">
        <f t="shared" si="1"/>
        <v>8.7958646564828234E-3</v>
      </c>
      <c r="N13" s="24"/>
    </row>
    <row r="14" spans="1:14" s="14" customFormat="1" ht="20.100000000000001" customHeight="1">
      <c r="B14" s="237"/>
      <c r="C14" s="225" t="s">
        <v>150</v>
      </c>
      <c r="D14" s="226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7"/>
      <c r="C15" s="225" t="s">
        <v>72</v>
      </c>
      <c r="D15" s="226"/>
      <c r="E15" s="167">
        <v>9406</v>
      </c>
      <c r="F15" s="168">
        <f t="shared" si="0"/>
        <v>0.27141826576251621</v>
      </c>
      <c r="G15" s="169">
        <v>127098.71999999999</v>
      </c>
      <c r="H15" s="170">
        <f t="shared" si="1"/>
        <v>6.1323387567186624E-2</v>
      </c>
      <c r="N15" s="24"/>
    </row>
    <row r="16" spans="1:14" s="14" customFormat="1" ht="20.100000000000001" customHeight="1">
      <c r="B16" s="238"/>
      <c r="C16" s="252" t="s">
        <v>71</v>
      </c>
      <c r="D16" s="253"/>
      <c r="E16" s="171">
        <v>1039</v>
      </c>
      <c r="F16" s="172">
        <f t="shared" si="0"/>
        <v>2.9981243687779543E-2</v>
      </c>
      <c r="G16" s="173">
        <v>231520.76000000004</v>
      </c>
      <c r="H16" s="174">
        <f t="shared" si="1"/>
        <v>0.11170558834368752</v>
      </c>
      <c r="N16" s="24"/>
    </row>
    <row r="17" spans="2:8" s="14" customFormat="1" ht="20.100000000000001" hidden="1" customHeight="1">
      <c r="B17" s="236" t="s">
        <v>69</v>
      </c>
      <c r="C17" s="232" t="s">
        <v>83</v>
      </c>
      <c r="D17" s="23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7"/>
      <c r="C18" s="225" t="s">
        <v>84</v>
      </c>
      <c r="D18" s="226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37"/>
      <c r="C19" s="225" t="s">
        <v>85</v>
      </c>
      <c r="D19" s="226"/>
      <c r="E19" s="167">
        <v>679</v>
      </c>
      <c r="F19" s="168">
        <f t="shared" si="2"/>
        <v>7.6309282984940441E-2</v>
      </c>
      <c r="G19" s="169">
        <v>21012.539999999997</v>
      </c>
      <c r="H19" s="170">
        <f t="shared" si="3"/>
        <v>0.12759896043404387</v>
      </c>
    </row>
    <row r="20" spans="2:8" s="14" customFormat="1" ht="20.100000000000001" customHeight="1">
      <c r="B20" s="237"/>
      <c r="C20" s="225" t="s">
        <v>86</v>
      </c>
      <c r="D20" s="226"/>
      <c r="E20" s="167">
        <v>190</v>
      </c>
      <c r="F20" s="168">
        <f t="shared" si="2"/>
        <v>2.1353113059114408E-2</v>
      </c>
      <c r="G20" s="169">
        <v>6326.5600000000022</v>
      </c>
      <c r="H20" s="170">
        <f t="shared" si="3"/>
        <v>3.8418129322947393E-2</v>
      </c>
    </row>
    <row r="21" spans="2:8" s="14" customFormat="1" ht="20.100000000000001" customHeight="1">
      <c r="B21" s="237"/>
      <c r="C21" s="225" t="s">
        <v>87</v>
      </c>
      <c r="D21" s="226"/>
      <c r="E21" s="167">
        <v>440</v>
      </c>
      <c r="F21" s="168">
        <f t="shared" si="2"/>
        <v>4.9449314452685994E-2</v>
      </c>
      <c r="G21" s="169">
        <v>5150.420000000001</v>
      </c>
      <c r="H21" s="170">
        <f t="shared" si="3"/>
        <v>3.1276001749370064E-2</v>
      </c>
    </row>
    <row r="22" spans="2:8" s="14" customFormat="1" ht="20.100000000000001" hidden="1" customHeight="1">
      <c r="B22" s="237"/>
      <c r="C22" s="225" t="s">
        <v>88</v>
      </c>
      <c r="D22" s="226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7"/>
      <c r="C23" s="225" t="s">
        <v>89</v>
      </c>
      <c r="D23" s="226"/>
      <c r="E23" s="167">
        <v>2302</v>
      </c>
      <c r="F23" s="168">
        <f t="shared" si="2"/>
        <v>0.25870982243200719</v>
      </c>
      <c r="G23" s="169">
        <v>80627.340000000026</v>
      </c>
      <c r="H23" s="170">
        <f t="shared" si="3"/>
        <v>0.48961071657982369</v>
      </c>
    </row>
    <row r="24" spans="2:8" s="14" customFormat="1" ht="20.100000000000001" customHeight="1">
      <c r="B24" s="237"/>
      <c r="C24" s="225" t="s">
        <v>90</v>
      </c>
      <c r="D24" s="226"/>
      <c r="E24" s="167">
        <v>70</v>
      </c>
      <c r="F24" s="168">
        <f t="shared" si="2"/>
        <v>7.8669363902000456E-3</v>
      </c>
      <c r="G24" s="169">
        <v>2350.67</v>
      </c>
      <c r="H24" s="170">
        <f t="shared" si="3"/>
        <v>1.4274478398303774E-2</v>
      </c>
    </row>
    <row r="25" spans="2:8" s="14" customFormat="1" ht="20.100000000000001" customHeight="1">
      <c r="B25" s="237"/>
      <c r="C25" s="225" t="s">
        <v>144</v>
      </c>
      <c r="D25" s="226"/>
      <c r="E25" s="167">
        <v>8</v>
      </c>
      <c r="F25" s="168">
        <f t="shared" si="2"/>
        <v>8.9907844459429084E-4</v>
      </c>
      <c r="G25" s="169">
        <v>342.5</v>
      </c>
      <c r="H25" s="170">
        <f t="shared" si="3"/>
        <v>2.0798363238647036E-3</v>
      </c>
    </row>
    <row r="26" spans="2:8" s="14" customFormat="1" ht="20.100000000000001" customHeight="1">
      <c r="B26" s="237"/>
      <c r="C26" s="225" t="s">
        <v>145</v>
      </c>
      <c r="D26" s="226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7"/>
      <c r="C27" s="225" t="s">
        <v>92</v>
      </c>
      <c r="D27" s="226"/>
      <c r="E27" s="167">
        <v>5002</v>
      </c>
      <c r="F27" s="168">
        <f t="shared" si="2"/>
        <v>0.5621487974825804</v>
      </c>
      <c r="G27" s="169">
        <v>31063.279999999995</v>
      </c>
      <c r="H27" s="170">
        <f t="shared" si="3"/>
        <v>0.1886322279777517</v>
      </c>
    </row>
    <row r="28" spans="2:8" s="14" customFormat="1" ht="20.100000000000001" customHeight="1">
      <c r="B28" s="238"/>
      <c r="C28" s="225" t="s">
        <v>91</v>
      </c>
      <c r="D28" s="226"/>
      <c r="E28" s="171">
        <v>207</v>
      </c>
      <c r="F28" s="172">
        <f t="shared" si="2"/>
        <v>2.3263654753877275E-2</v>
      </c>
      <c r="G28" s="173">
        <v>17803.110000000004</v>
      </c>
      <c r="H28" s="174">
        <f t="shared" si="3"/>
        <v>0.10810964921389474</v>
      </c>
    </row>
    <row r="29" spans="2:8" s="14" customFormat="1" ht="20.100000000000001" customHeight="1">
      <c r="B29" s="234" t="s">
        <v>82</v>
      </c>
      <c r="C29" s="232" t="s">
        <v>73</v>
      </c>
      <c r="D29" s="233"/>
      <c r="E29" s="175">
        <v>167</v>
      </c>
      <c r="F29" s="176">
        <f t="shared" ref="F29:F40" si="4">E29/SUM(E$29:E$40)</f>
        <v>4.2385786802030458E-2</v>
      </c>
      <c r="G29" s="177">
        <v>29845.139999999989</v>
      </c>
      <c r="H29" s="178">
        <f t="shared" ref="H29:H40" si="5">G29/SUM(G$29:G$40)</f>
        <v>3.3732379463651901E-2</v>
      </c>
    </row>
    <row r="30" spans="2:8" s="14" customFormat="1" ht="20.100000000000001" customHeight="1">
      <c r="B30" s="235"/>
      <c r="C30" s="225" t="s">
        <v>74</v>
      </c>
      <c r="D30" s="226"/>
      <c r="E30" s="167">
        <v>7</v>
      </c>
      <c r="F30" s="168">
        <f t="shared" si="4"/>
        <v>1.7766497461928934E-3</v>
      </c>
      <c r="G30" s="169">
        <v>1444.0900000000001</v>
      </c>
      <c r="H30" s="170">
        <f t="shared" si="5"/>
        <v>1.632178366717834E-3</v>
      </c>
    </row>
    <row r="31" spans="2:8" s="14" customFormat="1" ht="20.100000000000001" customHeight="1">
      <c r="B31" s="235"/>
      <c r="C31" s="225" t="s">
        <v>75</v>
      </c>
      <c r="D31" s="226"/>
      <c r="E31" s="167">
        <v>133</v>
      </c>
      <c r="F31" s="168">
        <f t="shared" si="4"/>
        <v>3.3756345177664973E-2</v>
      </c>
      <c r="G31" s="169">
        <v>18430.909999999996</v>
      </c>
      <c r="H31" s="170">
        <f t="shared" si="5"/>
        <v>2.0831480434684392E-2</v>
      </c>
    </row>
    <row r="32" spans="2:8" s="14" customFormat="1" ht="20.100000000000001" customHeight="1">
      <c r="B32" s="235"/>
      <c r="C32" s="225" t="s">
        <v>76</v>
      </c>
      <c r="D32" s="226"/>
      <c r="E32" s="167">
        <v>10</v>
      </c>
      <c r="F32" s="168">
        <f t="shared" si="4"/>
        <v>2.5380710659898475E-3</v>
      </c>
      <c r="G32" s="169">
        <v>366.77</v>
      </c>
      <c r="H32" s="170">
        <f t="shared" si="5"/>
        <v>4.1454068621837967E-4</v>
      </c>
    </row>
    <row r="33" spans="2:8" s="14" customFormat="1" ht="20.100000000000001" customHeight="1">
      <c r="B33" s="235"/>
      <c r="C33" s="225" t="s">
        <v>77</v>
      </c>
      <c r="D33" s="226"/>
      <c r="E33" s="167">
        <v>576</v>
      </c>
      <c r="F33" s="168">
        <f t="shared" si="4"/>
        <v>0.14619289340101524</v>
      </c>
      <c r="G33" s="169">
        <v>132257.89000000001</v>
      </c>
      <c r="H33" s="170">
        <f t="shared" si="5"/>
        <v>0.14948408124545351</v>
      </c>
    </row>
    <row r="34" spans="2:8" s="14" customFormat="1" ht="20.100000000000001" customHeight="1">
      <c r="B34" s="235"/>
      <c r="C34" s="225" t="s">
        <v>78</v>
      </c>
      <c r="D34" s="226"/>
      <c r="E34" s="167">
        <v>112</v>
      </c>
      <c r="F34" s="168">
        <f t="shared" si="4"/>
        <v>2.8426395939086295E-2</v>
      </c>
      <c r="G34" s="169">
        <v>7675.31</v>
      </c>
      <c r="H34" s="170">
        <f t="shared" si="5"/>
        <v>8.6749959766032995E-3</v>
      </c>
    </row>
    <row r="35" spans="2:8" s="14" customFormat="1" ht="20.100000000000001" customHeight="1">
      <c r="B35" s="235"/>
      <c r="C35" s="225" t="s">
        <v>79</v>
      </c>
      <c r="D35" s="226"/>
      <c r="E35" s="167">
        <v>1818</v>
      </c>
      <c r="F35" s="168">
        <f t="shared" si="4"/>
        <v>0.46142131979695433</v>
      </c>
      <c r="G35" s="169">
        <v>539621.44000000006</v>
      </c>
      <c r="H35" s="170">
        <f t="shared" si="5"/>
        <v>0.60990550490975337</v>
      </c>
    </row>
    <row r="36" spans="2:8" s="14" customFormat="1" ht="20.100000000000001" customHeight="1">
      <c r="B36" s="235"/>
      <c r="C36" s="225" t="s">
        <v>80</v>
      </c>
      <c r="D36" s="226"/>
      <c r="E36" s="167">
        <v>26</v>
      </c>
      <c r="F36" s="168">
        <f t="shared" si="4"/>
        <v>6.5989847715736041E-3</v>
      </c>
      <c r="G36" s="169">
        <v>6768.5</v>
      </c>
      <c r="H36" s="170">
        <f t="shared" si="5"/>
        <v>7.6500767092976601E-3</v>
      </c>
    </row>
    <row r="37" spans="2:8" s="14" customFormat="1" ht="20.100000000000001" customHeight="1">
      <c r="B37" s="235"/>
      <c r="C37" s="225" t="s">
        <v>81</v>
      </c>
      <c r="D37" s="226"/>
      <c r="E37" s="167">
        <v>26</v>
      </c>
      <c r="F37" s="168">
        <f t="shared" si="4"/>
        <v>6.5989847715736041E-3</v>
      </c>
      <c r="G37" s="169">
        <v>6268.77</v>
      </c>
      <c r="H37" s="170">
        <f t="shared" si="5"/>
        <v>7.085258384124089E-3</v>
      </c>
    </row>
    <row r="38" spans="2:8" s="14" customFormat="1" ht="20.100000000000001" customHeight="1">
      <c r="B38" s="235"/>
      <c r="C38" s="225" t="s">
        <v>146</v>
      </c>
      <c r="D38" s="226"/>
      <c r="E38" s="167">
        <v>65</v>
      </c>
      <c r="F38" s="168">
        <f t="shared" si="4"/>
        <v>1.6497461928934011E-2</v>
      </c>
      <c r="G38" s="169">
        <v>20174.89</v>
      </c>
      <c r="H38" s="170">
        <f t="shared" si="5"/>
        <v>2.2802608569349528E-2</v>
      </c>
    </row>
    <row r="39" spans="2:8" s="14" customFormat="1" ht="20.100000000000001" customHeight="1">
      <c r="B39" s="235"/>
      <c r="C39" s="227" t="s">
        <v>93</v>
      </c>
      <c r="D39" s="228"/>
      <c r="E39" s="167">
        <v>47</v>
      </c>
      <c r="F39" s="168">
        <f t="shared" si="4"/>
        <v>1.1928934010152284E-2</v>
      </c>
      <c r="G39" s="169">
        <v>13312.9</v>
      </c>
      <c r="H39" s="184">
        <f t="shared" si="5"/>
        <v>1.5046865069544038E-2</v>
      </c>
    </row>
    <row r="40" spans="2:8" s="14" customFormat="1" ht="20.100000000000001" customHeight="1">
      <c r="B40" s="182"/>
      <c r="C40" s="252" t="s">
        <v>147</v>
      </c>
      <c r="D40" s="253"/>
      <c r="E40" s="167">
        <v>953</v>
      </c>
      <c r="F40" s="185">
        <f t="shared" si="4"/>
        <v>0.24187817258883249</v>
      </c>
      <c r="G40" s="169">
        <v>108595.76</v>
      </c>
      <c r="H40" s="172">
        <f t="shared" si="5"/>
        <v>0.12274003018460197</v>
      </c>
    </row>
    <row r="41" spans="2:8" s="14" customFormat="1" ht="20.100000000000001" customHeight="1">
      <c r="B41" s="229" t="s">
        <v>94</v>
      </c>
      <c r="C41" s="232" t="s">
        <v>95</v>
      </c>
      <c r="D41" s="233"/>
      <c r="E41" s="175">
        <v>3675</v>
      </c>
      <c r="F41" s="176">
        <f>E41/SUM(E$41:E$43)</f>
        <v>0.54654967281380129</v>
      </c>
      <c r="G41" s="177">
        <v>1117039.24</v>
      </c>
      <c r="H41" s="178">
        <f>G41/SUM(G$41:G$43)</f>
        <v>0.51627637436008122</v>
      </c>
    </row>
    <row r="42" spans="2:8" s="14" customFormat="1" ht="20.100000000000001" customHeight="1">
      <c r="B42" s="230"/>
      <c r="C42" s="225" t="s">
        <v>96</v>
      </c>
      <c r="D42" s="226"/>
      <c r="E42" s="167">
        <v>2667</v>
      </c>
      <c r="F42" s="168">
        <f>E42/SUM(E$41:E$43)</f>
        <v>0.39663890541344438</v>
      </c>
      <c r="G42" s="169">
        <v>888628.94000000018</v>
      </c>
      <c r="H42" s="170">
        <f>G42/SUM(G$41:G$43)</f>
        <v>0.41070905198875757</v>
      </c>
    </row>
    <row r="43" spans="2:8" s="14" customFormat="1" ht="20.100000000000001" customHeight="1">
      <c r="B43" s="231"/>
      <c r="C43" s="225" t="s">
        <v>148</v>
      </c>
      <c r="D43" s="226"/>
      <c r="E43" s="183">
        <v>382</v>
      </c>
      <c r="F43" s="168">
        <f>E43/SUM(E$41:E$43)</f>
        <v>5.6811421772754313E-2</v>
      </c>
      <c r="G43" s="169">
        <v>157977.67999999996</v>
      </c>
      <c r="H43" s="170">
        <f>G43/SUM(G$41:G$43)</f>
        <v>7.3014573651161166E-2</v>
      </c>
    </row>
    <row r="44" spans="2:8" s="14" customFormat="1" ht="20.100000000000001" customHeight="1">
      <c r="B44" s="222" t="s">
        <v>111</v>
      </c>
      <c r="C44" s="223"/>
      <c r="D44" s="224"/>
      <c r="E44" s="144">
        <f>SUM(E5:E43)</f>
        <v>54217</v>
      </c>
      <c r="F44" s="179">
        <f>E44/E$44</f>
        <v>1</v>
      </c>
      <c r="G44" s="180">
        <f>SUM(G5:G43)</f>
        <v>5285682.4799999995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60" t="s">
        <v>57</v>
      </c>
      <c r="C3" s="261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3270</v>
      </c>
      <c r="E4" s="67">
        <v>58532.11</v>
      </c>
      <c r="F4" s="67">
        <f>E4*1000/D4</f>
        <v>17899.727828746178</v>
      </c>
      <c r="G4" s="67">
        <v>50320</v>
      </c>
      <c r="H4" s="63">
        <f>F4/G4</f>
        <v>0.35571796162055203</v>
      </c>
      <c r="K4" s="14">
        <f>D4*G4</f>
        <v>164546400</v>
      </c>
      <c r="L4" s="14" t="s">
        <v>26</v>
      </c>
      <c r="M4" s="24">
        <f>G4-F4</f>
        <v>32420.272171253822</v>
      </c>
    </row>
    <row r="5" spans="1:13" s="14" customFormat="1" ht="20.100000000000001" customHeight="1">
      <c r="B5" s="254" t="s">
        <v>27</v>
      </c>
      <c r="C5" s="255"/>
      <c r="D5" s="64">
        <v>3638</v>
      </c>
      <c r="E5" s="68">
        <v>106138.12999999996</v>
      </c>
      <c r="F5" s="68">
        <f t="shared" ref="F5:F13" si="0">E5*1000/D5</f>
        <v>29174.857064321044</v>
      </c>
      <c r="G5" s="68">
        <v>105310</v>
      </c>
      <c r="H5" s="65">
        <f t="shared" ref="H5:H10" si="1">F5/G5</f>
        <v>0.27703786026323279</v>
      </c>
      <c r="K5" s="14">
        <f t="shared" ref="K5:K10" si="2">D5*G5</f>
        <v>383117780</v>
      </c>
      <c r="L5" s="14" t="s">
        <v>27</v>
      </c>
      <c r="M5" s="24">
        <f t="shared" ref="M5:M10" si="3">G5-F5</f>
        <v>76135.142935678959</v>
      </c>
    </row>
    <row r="6" spans="1:13" s="14" customFormat="1" ht="20.100000000000001" customHeight="1">
      <c r="B6" s="254" t="s">
        <v>28</v>
      </c>
      <c r="C6" s="255"/>
      <c r="D6" s="64">
        <v>6266</v>
      </c>
      <c r="E6" s="68">
        <v>557728.87</v>
      </c>
      <c r="F6" s="68">
        <f t="shared" si="0"/>
        <v>89008.756782636454</v>
      </c>
      <c r="G6" s="68">
        <v>167650</v>
      </c>
      <c r="H6" s="65">
        <f t="shared" si="1"/>
        <v>0.53092011203481337</v>
      </c>
      <c r="K6" s="14">
        <f t="shared" si="2"/>
        <v>1050494900</v>
      </c>
      <c r="L6" s="14" t="s">
        <v>28</v>
      </c>
      <c r="M6" s="24">
        <f t="shared" si="3"/>
        <v>78641.243217363546</v>
      </c>
    </row>
    <row r="7" spans="1:13" s="14" customFormat="1" ht="20.100000000000001" customHeight="1">
      <c r="B7" s="254" t="s">
        <v>29</v>
      </c>
      <c r="C7" s="255"/>
      <c r="D7" s="64">
        <v>3939</v>
      </c>
      <c r="E7" s="68">
        <v>459715.96999999991</v>
      </c>
      <c r="F7" s="68">
        <f t="shared" si="0"/>
        <v>116708.80172632646</v>
      </c>
      <c r="G7" s="68">
        <v>197050</v>
      </c>
      <c r="H7" s="65">
        <f t="shared" si="1"/>
        <v>0.59228014070706148</v>
      </c>
      <c r="K7" s="14">
        <f t="shared" si="2"/>
        <v>776179950</v>
      </c>
      <c r="L7" s="14" t="s">
        <v>29</v>
      </c>
      <c r="M7" s="24">
        <f t="shared" si="3"/>
        <v>80341.198273673537</v>
      </c>
    </row>
    <row r="8" spans="1:13" s="14" customFormat="1" ht="20.100000000000001" customHeight="1">
      <c r="B8" s="254" t="s">
        <v>30</v>
      </c>
      <c r="C8" s="255"/>
      <c r="D8" s="64">
        <v>2464</v>
      </c>
      <c r="E8" s="68">
        <v>380156.24999999988</v>
      </c>
      <c r="F8" s="68">
        <f t="shared" si="0"/>
        <v>154284.19237012981</v>
      </c>
      <c r="G8" s="68">
        <v>270480</v>
      </c>
      <c r="H8" s="65">
        <f t="shared" si="1"/>
        <v>0.57040887448288158</v>
      </c>
      <c r="K8" s="14">
        <f t="shared" si="2"/>
        <v>666462720</v>
      </c>
      <c r="L8" s="14" t="s">
        <v>30</v>
      </c>
      <c r="M8" s="24">
        <f t="shared" si="3"/>
        <v>116195.80762987019</v>
      </c>
    </row>
    <row r="9" spans="1:13" s="14" customFormat="1" ht="20.100000000000001" customHeight="1">
      <c r="B9" s="254" t="s">
        <v>31</v>
      </c>
      <c r="C9" s="255"/>
      <c r="D9" s="64">
        <v>2324</v>
      </c>
      <c r="E9" s="68">
        <v>442007.80999999994</v>
      </c>
      <c r="F9" s="68">
        <f t="shared" si="0"/>
        <v>190192.68932874352</v>
      </c>
      <c r="G9" s="68">
        <v>309380</v>
      </c>
      <c r="H9" s="65">
        <f t="shared" si="1"/>
        <v>0.61475431291209359</v>
      </c>
      <c r="K9" s="14">
        <f t="shared" si="2"/>
        <v>718999120</v>
      </c>
      <c r="L9" s="14" t="s">
        <v>31</v>
      </c>
      <c r="M9" s="24">
        <f t="shared" si="3"/>
        <v>119187.31067125648</v>
      </c>
    </row>
    <row r="10" spans="1:13" s="14" customFormat="1" ht="20.100000000000001" customHeight="1">
      <c r="B10" s="256" t="s">
        <v>32</v>
      </c>
      <c r="C10" s="257"/>
      <c r="D10" s="72">
        <v>1059</v>
      </c>
      <c r="E10" s="73">
        <v>232995.11000000004</v>
      </c>
      <c r="F10" s="73">
        <f t="shared" si="0"/>
        <v>220014.26817752598</v>
      </c>
      <c r="G10" s="73">
        <v>362170</v>
      </c>
      <c r="H10" s="75">
        <f t="shared" si="1"/>
        <v>0.60748893662513737</v>
      </c>
      <c r="K10" s="14">
        <f t="shared" si="2"/>
        <v>383538030</v>
      </c>
      <c r="L10" s="14" t="s">
        <v>32</v>
      </c>
      <c r="M10" s="24">
        <f t="shared" si="3"/>
        <v>142155.73182247402</v>
      </c>
    </row>
    <row r="11" spans="1:13" s="14" customFormat="1" ht="20.100000000000001" customHeight="1">
      <c r="B11" s="258" t="s">
        <v>64</v>
      </c>
      <c r="C11" s="259"/>
      <c r="D11" s="62">
        <f>SUM(D4:D5)</f>
        <v>6908</v>
      </c>
      <c r="E11" s="67">
        <f>SUM(E4:E5)</f>
        <v>164670.23999999996</v>
      </c>
      <c r="F11" s="67">
        <f t="shared" si="0"/>
        <v>23837.614360162126</v>
      </c>
      <c r="G11" s="82"/>
      <c r="H11" s="63">
        <f>SUM(E4:E5)*1000/SUM(K4:K5)</f>
        <v>0.30067739686754752</v>
      </c>
    </row>
    <row r="12" spans="1:13" s="14" customFormat="1" ht="20.100000000000001" customHeight="1">
      <c r="B12" s="256" t="s">
        <v>58</v>
      </c>
      <c r="C12" s="257"/>
      <c r="D12" s="66">
        <f>SUM(D6:D10)</f>
        <v>16052</v>
      </c>
      <c r="E12" s="78">
        <f>SUM(E6:E10)</f>
        <v>2072604.01</v>
      </c>
      <c r="F12" s="69">
        <f t="shared" si="0"/>
        <v>129118.11674557687</v>
      </c>
      <c r="G12" s="83"/>
      <c r="H12" s="70">
        <f>SUM(E6:E10)*1000/SUM(K6:K10)</f>
        <v>0.57641588057776261</v>
      </c>
    </row>
    <row r="13" spans="1:13" s="14" customFormat="1" ht="20.100000000000001" customHeight="1">
      <c r="B13" s="260" t="s">
        <v>65</v>
      </c>
      <c r="C13" s="261"/>
      <c r="D13" s="71">
        <f>SUM(D11:D12)</f>
        <v>22960</v>
      </c>
      <c r="E13" s="79">
        <f>SUM(E11:E12)</f>
        <v>2237274.25</v>
      </c>
      <c r="F13" s="74">
        <f t="shared" si="0"/>
        <v>97442.258275261323</v>
      </c>
      <c r="G13" s="77"/>
      <c r="H13" s="76">
        <f>SUM(E4:E10)*1000/SUM(K4:K10)</f>
        <v>0.5399689245791599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08月状況（表紙）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'08月状況（表紙）'!Print_Area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2024-10-08T01:51:28Z</dcterms:modified>
</cp:coreProperties>
</file>