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4.201\070-本部-計画係-共有フォルダ\⑪R6年度\（05）統計関係\202409\"/>
    </mc:Choice>
  </mc:AlternateContent>
  <xr:revisionPtr revIDLastSave="0" documentId="13_ncr:1_{7C37453C-6A50-428D-9848-3305FF6734B4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9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'09月状況（表紙）'!$A$1:$L$45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4" i="12" l="1"/>
  <c r="H44" i="12" s="1"/>
  <c r="K4" i="13" l="1"/>
  <c r="H42" i="12"/>
  <c r="H41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4" i="12"/>
  <c r="F44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<sst xmlns="http://schemas.openxmlformats.org/spreadsheetml/2006/main" count="261" uniqueCount="188">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</sst>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176" fontId="13" fillId="0" borderId="0" xfId="1" applyNumberFormat="1" applyFont="1" applyBorder="1" applyAlignment="1">
      <alignment vertical="center"/>
    </xf>
    <xf numFmtId="178" fontId="13" fillId="0" borderId="0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0-0261-4D76-9846-967DB709ED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21720</c:v>
                </c:pt>
                <c:pt idx="1">
                  <c:v>13168</c:v>
                </c:pt>
                <c:pt idx="2">
                  <c:v>8120</c:v>
                </c:pt>
                <c:pt idx="3">
                  <c:v>4738</c:v>
                </c:pt>
                <c:pt idx="4">
                  <c:v>6463</c:v>
                </c:pt>
                <c:pt idx="5">
                  <c:v>13974</c:v>
                </c:pt>
                <c:pt idx="6">
                  <c:v>21355</c:v>
                </c:pt>
                <c:pt idx="7">
                  <c:v>8437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1-4D76-9846-967DB709EDD1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17777</c:v>
                </c:pt>
                <c:pt idx="1">
                  <c:v>11908</c:v>
                </c:pt>
                <c:pt idx="2">
                  <c:v>6775</c:v>
                </c:pt>
                <c:pt idx="3">
                  <c:v>3663</c:v>
                </c:pt>
                <c:pt idx="4">
                  <c:v>5183</c:v>
                </c:pt>
                <c:pt idx="5">
                  <c:v>11663</c:v>
                </c:pt>
                <c:pt idx="6">
                  <c:v>17839</c:v>
                </c:pt>
                <c:pt idx="7">
                  <c:v>7716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1-4D76-9846-967DB709EDD1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7188</c:v>
                </c:pt>
                <c:pt idx="1">
                  <c:v>5504</c:v>
                </c:pt>
                <c:pt idx="2">
                  <c:v>3487</c:v>
                </c:pt>
                <c:pt idx="3">
                  <c:v>1739</c:v>
                </c:pt>
                <c:pt idx="4">
                  <c:v>2828</c:v>
                </c:pt>
                <c:pt idx="5">
                  <c:v>5920</c:v>
                </c:pt>
                <c:pt idx="6">
                  <c:v>9044</c:v>
                </c:pt>
                <c:pt idx="7">
                  <c:v>3961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1-4D76-9846-967DB709EDD1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1-4D76-9846-967DB709EDD1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1-4D76-9846-967DB709EDD1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61-4D76-9846-967DB709ED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0.2501902485557187</c:v>
                </c:pt>
                <c:pt idx="1">
                  <c:v>0.33626566967231142</c:v>
                </c:pt>
                <c:pt idx="2">
                  <c:v>0.38227342677702447</c:v>
                </c:pt>
                <c:pt idx="3">
                  <c:v>0.31120522972102016</c:v>
                </c:pt>
                <c:pt idx="4">
                  <c:v>0.33194963649290188</c:v>
                </c:pt>
                <c:pt idx="5">
                  <c:v>0.3332382943673573</c:v>
                </c:pt>
                <c:pt idx="6">
                  <c:v>0.37513901094200813</c:v>
                </c:pt>
                <c:pt idx="7">
                  <c:v>0.37017133813055558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9256"/>
        <c:axId val="618902200"/>
      </c:lineChart>
      <c:catAx>
        <c:axId val="618908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618908864"/>
        <c:crosses val="autoZero"/>
        <c:auto val="1"/>
        <c:lblAlgn val="ctr"/>
        <c:lblOffset val="100"/>
        <c:noMultiLvlLbl val="0"/>
      </c:catAx>
      <c:valAx>
        <c:axId val="61890886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618908472"/>
        <c:crosses val="autoZero"/>
        <c:crossBetween val="between"/>
      </c:valAx>
      <c:valAx>
        <c:axId val="618902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9256"/>
        <c:crosses val="max"/>
        <c:crossBetween val="between"/>
      </c:valAx>
      <c:catAx>
        <c:axId val="618909256"/>
        <c:scaling>
          <c:orientation val="minMax"/>
        </c:scaling>
        <c:delete val="1"/>
        <c:axPos val="b"/>
        <c:majorTickMark val="out"/>
        <c:minorTickMark val="none"/>
        <c:tickLblPos val="nextTo"/>
        <c:crossAx val="61890220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7B2-4E26-AECA-08A5518F020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7B2-4E26-AECA-08A5518F020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7B2-4E26-AECA-08A5518F020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7235</c:v>
                </c:pt>
                <c:pt idx="1">
                  <c:v>5708</c:v>
                </c:pt>
                <c:pt idx="2">
                  <c:v>8629</c:v>
                </c:pt>
                <c:pt idx="3">
                  <c:v>5437</c:v>
                </c:pt>
                <c:pt idx="4">
                  <c:v>4602</c:v>
                </c:pt>
                <c:pt idx="5">
                  <c:v>5765</c:v>
                </c:pt>
                <c:pt idx="6">
                  <c:v>3055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B2-4E26-AECA-08A5518F02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AC9-4EBE-9D79-F1275C8CB887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AC9-4EBE-9D79-F1275C8CB887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AC9-4EBE-9D79-F1275C8CB88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795</c:v>
                </c:pt>
                <c:pt idx="1">
                  <c:v>756</c:v>
                </c:pt>
                <c:pt idx="2">
                  <c:v>686</c:v>
                </c:pt>
                <c:pt idx="3">
                  <c:v>601</c:v>
                </c:pt>
                <c:pt idx="4">
                  <c:v>423</c:v>
                </c:pt>
                <c:pt idx="5">
                  <c:v>500</c:v>
                </c:pt>
                <c:pt idx="6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C9-4EBE-9D79-F1275C8CB8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89D-4349-BE6D-A8967930A366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89D-4349-BE6D-A8967930A366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89D-4349-BE6D-A8967930A36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6440</c:v>
                </c:pt>
                <c:pt idx="1">
                  <c:v>4952</c:v>
                </c:pt>
                <c:pt idx="2">
                  <c:v>7943</c:v>
                </c:pt>
                <c:pt idx="3">
                  <c:v>4836</c:v>
                </c:pt>
                <c:pt idx="4">
                  <c:v>4179</c:v>
                </c:pt>
                <c:pt idx="5">
                  <c:v>5265</c:v>
                </c:pt>
                <c:pt idx="6">
                  <c:v>2757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9D-4349-BE6D-A8967930A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1228</c:v>
                </c:pt>
                <c:pt idx="1">
                  <c:v>1258</c:v>
                </c:pt>
                <c:pt idx="2">
                  <c:v>781</c:v>
                </c:pt>
                <c:pt idx="3">
                  <c:v>216</c:v>
                </c:pt>
                <c:pt idx="4">
                  <c:v>330</c:v>
                </c:pt>
                <c:pt idx="5">
                  <c:v>748</c:v>
                </c:pt>
                <c:pt idx="6">
                  <c:v>2083</c:v>
                </c:pt>
                <c:pt idx="7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2-404E-A353-00AA3EB4E7FA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1196</c:v>
                </c:pt>
                <c:pt idx="1">
                  <c:v>1042</c:v>
                </c:pt>
                <c:pt idx="2">
                  <c:v>392</c:v>
                </c:pt>
                <c:pt idx="3">
                  <c:v>215</c:v>
                </c:pt>
                <c:pt idx="4">
                  <c:v>260</c:v>
                </c:pt>
                <c:pt idx="5">
                  <c:v>767</c:v>
                </c:pt>
                <c:pt idx="6">
                  <c:v>1430</c:v>
                </c:pt>
                <c:pt idx="7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2-404E-A353-00AA3EB4E7FA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1356</c:v>
                </c:pt>
                <c:pt idx="1">
                  <c:v>1126</c:v>
                </c:pt>
                <c:pt idx="2">
                  <c:v>923</c:v>
                </c:pt>
                <c:pt idx="3">
                  <c:v>340</c:v>
                </c:pt>
                <c:pt idx="4">
                  <c:v>519</c:v>
                </c:pt>
                <c:pt idx="5">
                  <c:v>1426</c:v>
                </c:pt>
                <c:pt idx="6">
                  <c:v>2136</c:v>
                </c:pt>
                <c:pt idx="7">
                  <c:v>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2-404E-A353-00AA3EB4E7FA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1006</c:v>
                </c:pt>
                <c:pt idx="1">
                  <c:v>756</c:v>
                </c:pt>
                <c:pt idx="2">
                  <c:v>484</c:v>
                </c:pt>
                <c:pt idx="3">
                  <c:v>213</c:v>
                </c:pt>
                <c:pt idx="4">
                  <c:v>320</c:v>
                </c:pt>
                <c:pt idx="5">
                  <c:v>734</c:v>
                </c:pt>
                <c:pt idx="6">
                  <c:v>1489</c:v>
                </c:pt>
                <c:pt idx="7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62-404E-A353-00AA3EB4E7FA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825</c:v>
                </c:pt>
                <c:pt idx="1">
                  <c:v>622</c:v>
                </c:pt>
                <c:pt idx="2">
                  <c:v>411</c:v>
                </c:pt>
                <c:pt idx="3">
                  <c:v>184</c:v>
                </c:pt>
                <c:pt idx="4">
                  <c:v>290</c:v>
                </c:pt>
                <c:pt idx="5">
                  <c:v>703</c:v>
                </c:pt>
                <c:pt idx="6">
                  <c:v>1213</c:v>
                </c:pt>
                <c:pt idx="7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62-404E-A353-00AA3EB4E7FA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1036</c:v>
                </c:pt>
                <c:pt idx="1">
                  <c:v>705</c:v>
                </c:pt>
                <c:pt idx="2">
                  <c:v>515</c:v>
                </c:pt>
                <c:pt idx="3">
                  <c:v>215</c:v>
                </c:pt>
                <c:pt idx="4">
                  <c:v>400</c:v>
                </c:pt>
                <c:pt idx="5">
                  <c:v>796</c:v>
                </c:pt>
                <c:pt idx="6">
                  <c:v>1522</c:v>
                </c:pt>
                <c:pt idx="7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2-404E-A353-00AA3EB4E7FA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572</c:v>
                </c:pt>
                <c:pt idx="1">
                  <c:v>359</c:v>
                </c:pt>
                <c:pt idx="2">
                  <c:v>319</c:v>
                </c:pt>
                <c:pt idx="3">
                  <c:v>138</c:v>
                </c:pt>
                <c:pt idx="4">
                  <c:v>218</c:v>
                </c:pt>
                <c:pt idx="5">
                  <c:v>410</c:v>
                </c:pt>
                <c:pt idx="6">
                  <c:v>746</c:v>
                </c:pt>
                <c:pt idx="7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5336"/>
        <c:axId val="618902984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0.15463210881439435</c:v>
                </c:pt>
                <c:pt idx="1">
                  <c:v>0.19189012426422497</c:v>
                </c:pt>
                <c:pt idx="2">
                  <c:v>0.20808399521270809</c:v>
                </c:pt>
                <c:pt idx="3">
                  <c:v>0.15</c:v>
                </c:pt>
                <c:pt idx="4">
                  <c:v>0.16146193173967113</c:v>
                </c:pt>
                <c:pt idx="5">
                  <c:v>0.17694964667110308</c:v>
                </c:pt>
                <c:pt idx="6">
                  <c:v>0.2201376508147104</c:v>
                </c:pt>
                <c:pt idx="7">
                  <c:v>0.17192005568260912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5728"/>
        <c:axId val="618903376"/>
      </c:lineChart>
      <c:catAx>
        <c:axId val="618905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618902984"/>
        <c:crosses val="autoZero"/>
        <c:auto val="1"/>
        <c:lblAlgn val="ctr"/>
        <c:lblOffset val="100"/>
        <c:noMultiLvlLbl val="0"/>
      </c:catAx>
      <c:valAx>
        <c:axId val="6189029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5336"/>
        <c:crosses val="autoZero"/>
        <c:crossBetween val="between"/>
      </c:valAx>
      <c:valAx>
        <c:axId val="6189033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5728"/>
        <c:crosses val="max"/>
        <c:crossBetween val="between"/>
      </c:valAx>
      <c:catAx>
        <c:axId val="61890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3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0.64615535120328704</c:v>
                </c:pt>
                <c:pt idx="1">
                  <c:v>0.62725297200562447</c:v>
                </c:pt>
                <c:pt idx="2">
                  <c:v>0.6072998280145232</c:v>
                </c:pt>
                <c:pt idx="3">
                  <c:v>0.66733567486201706</c:v>
                </c:pt>
                <c:pt idx="4">
                  <c:v>0.61074705111402361</c:v>
                </c:pt>
                <c:pt idx="5">
                  <c:v>0.64954420489075382</c:v>
                </c:pt>
                <c:pt idx="6">
                  <c:v>0.66062670299727522</c:v>
                </c:pt>
                <c:pt idx="7">
                  <c:v>0.59490145672664951</c:v>
                </c:pt>
                <c:pt idx="8">
                  <c:v>0.63845223700120923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4-4A39-83CC-D65A7E3E9D62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0.18313441596556446</c:v>
                </c:pt>
                <c:pt idx="1">
                  <c:v>0.20657036942349483</c:v>
                </c:pt>
                <c:pt idx="2">
                  <c:v>0.17638066118861073</c:v>
                </c:pt>
                <c:pt idx="3">
                  <c:v>0.14952333166081286</c:v>
                </c:pt>
                <c:pt idx="4">
                  <c:v>0.14613368283093053</c:v>
                </c:pt>
                <c:pt idx="5">
                  <c:v>0.12313702792649399</c:v>
                </c:pt>
                <c:pt idx="6">
                  <c:v>0.14461852861035424</c:v>
                </c:pt>
                <c:pt idx="7">
                  <c:v>0.17823479005998286</c:v>
                </c:pt>
                <c:pt idx="8">
                  <c:v>0.16417500274815874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4-4A39-83CC-D65A7E3E9D62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5.3805517511250248E-2</c:v>
                </c:pt>
                <c:pt idx="1">
                  <c:v>5.3304358941582516E-2</c:v>
                </c:pt>
                <c:pt idx="2">
                  <c:v>9.2298872539652202E-2</c:v>
                </c:pt>
                <c:pt idx="3">
                  <c:v>3.0607124937280482E-2</c:v>
                </c:pt>
                <c:pt idx="4">
                  <c:v>0.10845347313237222</c:v>
                </c:pt>
                <c:pt idx="5">
                  <c:v>8.3345391405006505E-2</c:v>
                </c:pt>
                <c:pt idx="6">
                  <c:v>8.3651226158038147E-2</c:v>
                </c:pt>
                <c:pt idx="7">
                  <c:v>6.6195372750642675E-2</c:v>
                </c:pt>
                <c:pt idx="8">
                  <c:v>7.2459785277197611E-2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04-4A39-83CC-D65A7E3E9D62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0.11690471531989825</c:v>
                </c:pt>
                <c:pt idx="1">
                  <c:v>0.11287229962929822</c:v>
                </c:pt>
                <c:pt idx="2">
                  <c:v>0.12402063825721384</c:v>
                </c:pt>
                <c:pt idx="3">
                  <c:v>0.15253386853988962</c:v>
                </c:pt>
                <c:pt idx="4">
                  <c:v>0.13466579292267367</c:v>
                </c:pt>
                <c:pt idx="5">
                  <c:v>0.14397337577774563</c:v>
                </c:pt>
                <c:pt idx="6">
                  <c:v>0.11110354223433243</c:v>
                </c:pt>
                <c:pt idx="7">
                  <c:v>0.16066838046272494</c:v>
                </c:pt>
                <c:pt idx="8">
                  <c:v>0.12491297497343447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04-4A39-83CC-D65A7E3E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1416"/>
        <c:axId val="618898280"/>
      </c:barChart>
      <c:catAx>
        <c:axId val="618901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898280"/>
        <c:crosses val="autoZero"/>
        <c:auto val="1"/>
        <c:lblAlgn val="ctr"/>
        <c:lblOffset val="100"/>
        <c:noMultiLvlLbl val="0"/>
      </c:catAx>
      <c:valAx>
        <c:axId val="61889828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141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0.40093573518368353</c:v>
                </c:pt>
                <c:pt idx="1">
                  <c:v>0.4372188701214586</c:v>
                </c:pt>
                <c:pt idx="2">
                  <c:v>0.36100057242917744</c:v>
                </c:pt>
                <c:pt idx="3">
                  <c:v>0.4173719156391224</c:v>
                </c:pt>
                <c:pt idx="4">
                  <c:v>0.37735272287319621</c:v>
                </c:pt>
                <c:pt idx="5">
                  <c:v>0.37818499407556061</c:v>
                </c:pt>
                <c:pt idx="6">
                  <c:v>0.41317507446712781</c:v>
                </c:pt>
                <c:pt idx="7">
                  <c:v>0.36118760628899166</c:v>
                </c:pt>
                <c:pt idx="8">
                  <c:v>0.39708673608477107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7-4C78-BD2E-2EB74225C3B6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4.0398579450206654E-2</c:v>
                </c:pt>
                <c:pt idx="1">
                  <c:v>4.2858864219492601E-2</c:v>
                </c:pt>
                <c:pt idx="2">
                  <c:v>3.1339270912120319E-2</c:v>
                </c:pt>
                <c:pt idx="3">
                  <c:v>2.8369744578812087E-2</c:v>
                </c:pt>
                <c:pt idx="4">
                  <c:v>2.6964739772631901E-2</c:v>
                </c:pt>
                <c:pt idx="5">
                  <c:v>2.1622681417783934E-2</c:v>
                </c:pt>
                <c:pt idx="6">
                  <c:v>2.7332707562903867E-2</c:v>
                </c:pt>
                <c:pt idx="7">
                  <c:v>3.3785924231870573E-2</c:v>
                </c:pt>
                <c:pt idx="8">
                  <c:v>3.1844799024788387E-2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7-4C78-BD2E-2EB74225C3B6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0.12452060679864359</c:v>
                </c:pt>
                <c:pt idx="1">
                  <c:v>0.12762485266400286</c:v>
                </c:pt>
                <c:pt idx="2">
                  <c:v>0.21250253249803022</c:v>
                </c:pt>
                <c:pt idx="3">
                  <c:v>6.3307199714575171E-2</c:v>
                </c:pt>
                <c:pt idx="4">
                  <c:v>0.20589622806754704</c:v>
                </c:pt>
                <c:pt idx="5">
                  <c:v>0.18055560278307231</c:v>
                </c:pt>
                <c:pt idx="6">
                  <c:v>0.20535916960304265</c:v>
                </c:pt>
                <c:pt idx="7">
                  <c:v>0.12743150112485047</c:v>
                </c:pt>
                <c:pt idx="8">
                  <c:v>0.16578901575754362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7-4C78-BD2E-2EB74225C3B6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0.43414507856746626</c:v>
                </c:pt>
                <c:pt idx="1">
                  <c:v>0.39229741299504589</c:v>
                </c:pt>
                <c:pt idx="2">
                  <c:v>0.39515762416067207</c:v>
                </c:pt>
                <c:pt idx="3">
                  <c:v>0.49095114006749024</c:v>
                </c:pt>
                <c:pt idx="4">
                  <c:v>0.38978630928662478</c:v>
                </c:pt>
                <c:pt idx="5">
                  <c:v>0.41963672172358307</c:v>
                </c:pt>
                <c:pt idx="6">
                  <c:v>0.35413304836692566</c:v>
                </c:pt>
                <c:pt idx="7">
                  <c:v>0.47759496835428733</c:v>
                </c:pt>
                <c:pt idx="8">
                  <c:v>0.40527944913289699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F7-4C78-BD2E-2EB74225C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4160"/>
        <c:axId val="618904552"/>
      </c:barChart>
      <c:catAx>
        <c:axId val="61890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904552"/>
        <c:crosses val="autoZero"/>
        <c:auto val="1"/>
        <c:lblAlgn val="ctr"/>
        <c:lblOffset val="100"/>
        <c:noMultiLvlLbl val="0"/>
      </c:catAx>
      <c:valAx>
        <c:axId val="61890455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416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310774.85000000003</c:v>
                </c:pt>
                <c:pt idx="1">
                  <c:v>16400.229999999996</c:v>
                </c:pt>
                <c:pt idx="2">
                  <c:v>110429.96999999999</c:v>
                </c:pt>
                <c:pt idx="3">
                  <c:v>20161.529999999995</c:v>
                </c:pt>
                <c:pt idx="4">
                  <c:v>64236.999999999985</c:v>
                </c:pt>
                <c:pt idx="5">
                  <c:v>773059.28000000014</c:v>
                </c:pt>
                <c:pt idx="6">
                  <c:v>287109.18</c:v>
                </c:pt>
                <c:pt idx="7">
                  <c:v>138991.01</c:v>
                </c:pt>
                <c:pt idx="8">
                  <c:v>16118.759999999997</c:v>
                </c:pt>
                <c:pt idx="9">
                  <c:v>0</c:v>
                </c:pt>
                <c:pt idx="10">
                  <c:v>127925.31999999998</c:v>
                </c:pt>
                <c:pt idx="11">
                  <c:v>227933.00000000003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08080"/>
        <c:axId val="61890768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5101</c:v>
                </c:pt>
                <c:pt idx="1">
                  <c:v>221</c:v>
                </c:pt>
                <c:pt idx="2">
                  <c:v>2396</c:v>
                </c:pt>
                <c:pt idx="3">
                  <c:v>437</c:v>
                </c:pt>
                <c:pt idx="4">
                  <c:v>4825</c:v>
                </c:pt>
                <c:pt idx="5">
                  <c:v>6803</c:v>
                </c:pt>
                <c:pt idx="6">
                  <c:v>3210</c:v>
                </c:pt>
                <c:pt idx="7">
                  <c:v>1159</c:v>
                </c:pt>
                <c:pt idx="8">
                  <c:v>211</c:v>
                </c:pt>
                <c:pt idx="9">
                  <c:v>0</c:v>
                </c:pt>
                <c:pt idx="10">
                  <c:v>9428</c:v>
                </c:pt>
                <c:pt idx="11">
                  <c:v>1057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6512"/>
        <c:axId val="618906904"/>
      </c:lineChart>
      <c:catAx>
        <c:axId val="61890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06904"/>
        <c:crosses val="autoZero"/>
        <c:auto val="1"/>
        <c:lblAlgn val="ctr"/>
        <c:lblOffset val="100"/>
        <c:noMultiLvlLbl val="0"/>
      </c:catAx>
      <c:valAx>
        <c:axId val="6189069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6512"/>
        <c:crosses val="autoZero"/>
        <c:crossBetween val="between"/>
      </c:valAx>
      <c:valAx>
        <c:axId val="61890768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08080"/>
        <c:crosses val="max"/>
        <c:crossBetween val="between"/>
      </c:valAx>
      <c:catAx>
        <c:axId val="61890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7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0</c:v>
                </c:pt>
                <c:pt idx="1">
                  <c:v>21938.73</c:v>
                </c:pt>
                <c:pt idx="2">
                  <c:v>6716.75</c:v>
                </c:pt>
                <c:pt idx="3">
                  <c:v>5124.5199999999995</c:v>
                </c:pt>
                <c:pt idx="4">
                  <c:v>83141.650000000009</c:v>
                </c:pt>
                <c:pt idx="5">
                  <c:v>2213.1399999999994</c:v>
                </c:pt>
                <c:pt idx="6">
                  <c:v>397.78</c:v>
                </c:pt>
                <c:pt idx="7">
                  <c:v>0</c:v>
                </c:pt>
                <c:pt idx="8">
                  <c:v>30979.65</c:v>
                </c:pt>
                <c:pt idx="9">
                  <c:v>17349.41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10432"/>
        <c:axId val="618910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695</c:v>
                </c:pt>
                <c:pt idx="2">
                  <c:v>187</c:v>
                </c:pt>
                <c:pt idx="3">
                  <c:v>423</c:v>
                </c:pt>
                <c:pt idx="4">
                  <c:v>2370</c:v>
                </c:pt>
                <c:pt idx="5">
                  <c:v>68</c:v>
                </c:pt>
                <c:pt idx="6">
                  <c:v>9</c:v>
                </c:pt>
                <c:pt idx="7">
                  <c:v>0</c:v>
                </c:pt>
                <c:pt idx="8">
                  <c:v>4999</c:v>
                </c:pt>
                <c:pt idx="9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2784"/>
        <c:axId val="618910040"/>
      </c:lineChart>
      <c:catAx>
        <c:axId val="61891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0040"/>
        <c:crosses val="autoZero"/>
        <c:auto val="1"/>
        <c:lblAlgn val="ctr"/>
        <c:lblOffset val="100"/>
        <c:noMultiLvlLbl val="0"/>
      </c:catAx>
      <c:valAx>
        <c:axId val="618910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2784"/>
        <c:crosses val="autoZero"/>
        <c:crossBetween val="between"/>
      </c:valAx>
      <c:valAx>
        <c:axId val="618910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10432"/>
        <c:crosses val="max"/>
        <c:crossBetween val="between"/>
      </c:valAx>
      <c:catAx>
        <c:axId val="61891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10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7DD-47DB-B4AA-3E634F677CF8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7DD-47DB-B4AA-3E634F677C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'給付状況（3-2）'!$E$41:$E$43</c:f>
              <c:numCache>
                <c:formatCode>#,##0_);[Red]\(#,##0\)</c:formatCode>
                <c:ptCount val="3"/>
                <c:pt idx="0">
                  <c:v>3715</c:v>
                </c:pt>
                <c:pt idx="1">
                  <c:v>2708</c:v>
                </c:pt>
                <c:pt idx="2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DD-47DB-B4AA-3E634F677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C5D-4842-9BAE-DBE8F3C5E5C4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5D-4842-9BAE-DBE8F3C5E5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'給付状況（3-2）'!$G$41:$G$43</c:f>
              <c:numCache>
                <c:formatCode>#,##0_ </c:formatCode>
                <c:ptCount val="3"/>
                <c:pt idx="0">
                  <c:v>1102774.1499999999</c:v>
                </c:pt>
                <c:pt idx="1">
                  <c:v>877922.29999999993</c:v>
                </c:pt>
                <c:pt idx="2">
                  <c:v>155629.45000000001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5D-4842-9BAE-DBE8F3C5E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30193.8</c:v>
                </c:pt>
                <c:pt idx="1">
                  <c:v>1342.23</c:v>
                </c:pt>
                <c:pt idx="2">
                  <c:v>18779.499999999993</c:v>
                </c:pt>
                <c:pt idx="3">
                  <c:v>343</c:v>
                </c:pt>
                <c:pt idx="4">
                  <c:v>134246.11999999997</c:v>
                </c:pt>
                <c:pt idx="5">
                  <c:v>8137.59</c:v>
                </c:pt>
                <c:pt idx="6">
                  <c:v>523042.19</c:v>
                </c:pt>
                <c:pt idx="7">
                  <c:v>6235.98</c:v>
                </c:pt>
                <c:pt idx="8">
                  <c:v>5810.9900000000007</c:v>
                </c:pt>
                <c:pt idx="9">
                  <c:v>20290.59</c:v>
                </c:pt>
                <c:pt idx="10">
                  <c:v>15105.74</c:v>
                </c:pt>
                <c:pt idx="11">
                  <c:v>110386.22999999998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432"/>
        <c:axId val="706634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170</c:v>
                </c:pt>
                <c:pt idx="1">
                  <c:v>7</c:v>
                </c:pt>
                <c:pt idx="2">
                  <c:v>133</c:v>
                </c:pt>
                <c:pt idx="3">
                  <c:v>9</c:v>
                </c:pt>
                <c:pt idx="4">
                  <c:v>580</c:v>
                </c:pt>
                <c:pt idx="5">
                  <c:v>117</c:v>
                </c:pt>
                <c:pt idx="6">
                  <c:v>1812</c:v>
                </c:pt>
                <c:pt idx="7">
                  <c:v>24</c:v>
                </c:pt>
                <c:pt idx="8">
                  <c:v>26</c:v>
                </c:pt>
                <c:pt idx="9">
                  <c:v>66</c:v>
                </c:pt>
                <c:pt idx="10">
                  <c:v>52</c:v>
                </c:pt>
                <c:pt idx="11">
                  <c:v>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1608"/>
        <c:axId val="618912392"/>
      </c:lineChart>
      <c:catAx>
        <c:axId val="61891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2392"/>
        <c:crosses val="autoZero"/>
        <c:auto val="1"/>
        <c:lblAlgn val="ctr"/>
        <c:lblOffset val="100"/>
        <c:noMultiLvlLbl val="0"/>
      </c:catAx>
      <c:valAx>
        <c:axId val="6189123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1608"/>
        <c:crosses val="autoZero"/>
        <c:crossBetween val="between"/>
      </c:valAx>
      <c:valAx>
        <c:axId val="706634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06634432"/>
        <c:crosses val="max"/>
        <c:crossBetween val="between"/>
      </c:valAx>
      <c:catAx>
        <c:axId val="70663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4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18130.22431039709</c:v>
                </c:pt>
                <c:pt idx="1">
                  <c:v>29541.825873362446</c:v>
                </c:pt>
                <c:pt idx="2">
                  <c:v>91278.782705807273</c:v>
                </c:pt>
                <c:pt idx="3">
                  <c:v>118022.25757575757</c:v>
                </c:pt>
                <c:pt idx="4">
                  <c:v>155730.26796589524</c:v>
                </c:pt>
                <c:pt idx="5">
                  <c:v>187440.35027765913</c:v>
                </c:pt>
                <c:pt idx="6">
                  <c:v>216168.2319925164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6392"/>
        <c:axId val="70663560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3299</c:v>
                </c:pt>
                <c:pt idx="1">
                  <c:v>3664</c:v>
                </c:pt>
                <c:pt idx="2">
                  <c:v>6268</c:v>
                </c:pt>
                <c:pt idx="3">
                  <c:v>3960</c:v>
                </c:pt>
                <c:pt idx="4">
                  <c:v>2463</c:v>
                </c:pt>
                <c:pt idx="5">
                  <c:v>2341</c:v>
                </c:pt>
                <c:pt idx="6">
                  <c:v>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635216"/>
        <c:axId val="706636000"/>
      </c:lineChart>
      <c:catAx>
        <c:axId val="70663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36000"/>
        <c:crosses val="autoZero"/>
        <c:auto val="1"/>
        <c:lblAlgn val="ctr"/>
        <c:lblOffset val="100"/>
        <c:noMultiLvlLbl val="0"/>
      </c:catAx>
      <c:valAx>
        <c:axId val="7066360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5216"/>
        <c:crosses val="autoZero"/>
        <c:crossBetween val="between"/>
      </c:valAx>
      <c:valAx>
        <c:axId val="70663560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06636392"/>
        <c:crosses val="max"/>
        <c:crossBetween val="between"/>
      </c:valAx>
      <c:catAx>
        <c:axId val="70663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560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040"/>
        <c:axId val="70662855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18130.22431039709</c:v>
                </c:pt>
                <c:pt idx="1">
                  <c:v>29541.825873362446</c:v>
                </c:pt>
                <c:pt idx="2">
                  <c:v>91278.782705807273</c:v>
                </c:pt>
                <c:pt idx="3">
                  <c:v>118022.25757575757</c:v>
                </c:pt>
                <c:pt idx="4">
                  <c:v>155730.26796589524</c:v>
                </c:pt>
                <c:pt idx="5">
                  <c:v>187440.35027765913</c:v>
                </c:pt>
                <c:pt idx="6">
                  <c:v>216168.2319925164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627768"/>
        <c:axId val="706624632"/>
      </c:barChart>
      <c:catAx>
        <c:axId val="706634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28552"/>
        <c:crosses val="autoZero"/>
        <c:auto val="1"/>
        <c:lblAlgn val="ctr"/>
        <c:lblOffset val="100"/>
        <c:noMultiLvlLbl val="0"/>
      </c:catAx>
      <c:valAx>
        <c:axId val="7066285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4040"/>
        <c:crosses val="autoZero"/>
        <c:crossBetween val="between"/>
      </c:valAx>
      <c:valAx>
        <c:axId val="70662463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06627768"/>
        <c:crosses val="max"/>
        <c:crossBetween val="between"/>
      </c:valAx>
      <c:catAx>
        <c:axId val="70662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246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09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36.0%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28.1%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54.4%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59.9%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57.6%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60.6%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59.7%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7"/>
  <sheetViews>
    <sheetView tabSelected="1" zoomScale="75" zoomScaleNormal="75" zoomScaleSheetLayoutView="75" workbookViewId="0">
      <selection activeCell="R5" sqref="R5"/>
    </sheetView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" customHeight="1"/>
    <row r="47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201" t="s">
        <v>0</v>
      </c>
      <c r="D3" s="203" t="s">
        <v>12</v>
      </c>
      <c r="E3" s="20"/>
      <c r="F3" s="20"/>
      <c r="G3" s="21"/>
      <c r="H3" s="201" t="s">
        <v>13</v>
      </c>
      <c r="I3" s="201" t="s">
        <v>14</v>
      </c>
      <c r="J3" s="27"/>
    </row>
    <row r="4" spans="1:13" ht="20.100000000000001" customHeight="1" thickBot="1">
      <c r="B4" s="16"/>
      <c r="C4" s="202"/>
      <c r="D4" s="204"/>
      <c r="E4" s="22" t="s">
        <v>15</v>
      </c>
      <c r="F4" s="22" t="s">
        <v>143</v>
      </c>
      <c r="G4" s="23" t="s">
        <v>142</v>
      </c>
      <c r="H4" s="202"/>
      <c r="I4" s="202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679432</v>
      </c>
      <c r="D5" s="30">
        <f>SUM(E5:G5)</f>
        <v>220170</v>
      </c>
      <c r="E5" s="31">
        <f>SUM(E6:E13)</f>
        <v>97975</v>
      </c>
      <c r="F5" s="31">
        <f>SUM(F6:F13)</f>
        <v>82524</v>
      </c>
      <c r="G5" s="32">
        <f t="shared" ref="G5:H5" si="0">SUM(G6:G13)</f>
        <v>39671</v>
      </c>
      <c r="H5" s="29">
        <f t="shared" si="0"/>
        <v>215251</v>
      </c>
      <c r="I5" s="33">
        <f>D5/C5</f>
        <v>0.32405008889778519</v>
      </c>
      <c r="J5" s="26"/>
      <c r="K5" s="24">
        <f t="shared" ref="K5:K13" si="1">C5-D5-H5</f>
        <v>244011</v>
      </c>
      <c r="L5" s="58">
        <f>E5/C5</f>
        <v>0.14420133287805109</v>
      </c>
      <c r="M5" s="58">
        <f>G5/C5</f>
        <v>5.8388477434092007E-2</v>
      </c>
    </row>
    <row r="6" spans="1:13" ht="20.100000000000001" customHeight="1" thickTop="1">
      <c r="B6" s="18" t="s">
        <v>17</v>
      </c>
      <c r="C6" s="34">
        <v>186598</v>
      </c>
      <c r="D6" s="35">
        <f t="shared" ref="D6:D13" si="2">SUM(E6:G6)</f>
        <v>46685</v>
      </c>
      <c r="E6" s="36">
        <v>21720</v>
      </c>
      <c r="F6" s="36">
        <v>17777</v>
      </c>
      <c r="G6" s="37">
        <v>7188</v>
      </c>
      <c r="H6" s="34">
        <v>63464</v>
      </c>
      <c r="I6" s="38">
        <f t="shared" ref="I6:I13" si="3">D6/C6</f>
        <v>0.2501902485557187</v>
      </c>
      <c r="J6" s="26"/>
      <c r="K6" s="24">
        <f t="shared" si="1"/>
        <v>76449</v>
      </c>
      <c r="L6" s="58">
        <f t="shared" ref="L6:L13" si="4">E6/C6</f>
        <v>0.11639996141437743</v>
      </c>
      <c r="M6" s="58">
        <f t="shared" ref="M6:M13" si="5">G6/C6</f>
        <v>3.8521313197354738E-2</v>
      </c>
    </row>
    <row r="7" spans="1:13" ht="20.100000000000001" customHeight="1">
      <c r="B7" s="19" t="s">
        <v>18</v>
      </c>
      <c r="C7" s="39">
        <v>90940</v>
      </c>
      <c r="D7" s="40">
        <f t="shared" si="2"/>
        <v>30580</v>
      </c>
      <c r="E7" s="41">
        <v>13168</v>
      </c>
      <c r="F7" s="41">
        <v>11908</v>
      </c>
      <c r="G7" s="42">
        <v>5504</v>
      </c>
      <c r="H7" s="39">
        <v>28559</v>
      </c>
      <c r="I7" s="43">
        <f t="shared" si="3"/>
        <v>0.33626566967231142</v>
      </c>
      <c r="J7" s="26"/>
      <c r="K7" s="24">
        <f t="shared" si="1"/>
        <v>31801</v>
      </c>
      <c r="L7" s="58">
        <f t="shared" si="4"/>
        <v>0.14479876841873762</v>
      </c>
      <c r="M7" s="58">
        <f t="shared" si="5"/>
        <v>6.0523422036507589E-2</v>
      </c>
    </row>
    <row r="8" spans="1:13" ht="20.100000000000001" customHeight="1">
      <c r="B8" s="19" t="s">
        <v>19</v>
      </c>
      <c r="C8" s="39">
        <v>48086</v>
      </c>
      <c r="D8" s="40">
        <f t="shared" si="2"/>
        <v>18382</v>
      </c>
      <c r="E8" s="41">
        <v>8120</v>
      </c>
      <c r="F8" s="41">
        <v>6775</v>
      </c>
      <c r="G8" s="42">
        <v>3487</v>
      </c>
      <c r="H8" s="39">
        <v>14282</v>
      </c>
      <c r="I8" s="43">
        <f t="shared" si="3"/>
        <v>0.38227342677702447</v>
      </c>
      <c r="J8" s="26"/>
      <c r="K8" s="24">
        <f t="shared" si="1"/>
        <v>15422</v>
      </c>
      <c r="L8" s="58">
        <f t="shared" si="4"/>
        <v>0.1688641184544358</v>
      </c>
      <c r="M8" s="58">
        <f t="shared" si="5"/>
        <v>7.2515908996381481E-2</v>
      </c>
    </row>
    <row r="9" spans="1:13" ht="20.100000000000001" customHeight="1">
      <c r="B9" s="19" t="s">
        <v>20</v>
      </c>
      <c r="C9" s="39">
        <v>32583</v>
      </c>
      <c r="D9" s="40">
        <f t="shared" si="2"/>
        <v>10140</v>
      </c>
      <c r="E9" s="41">
        <v>4738</v>
      </c>
      <c r="F9" s="41">
        <v>3663</v>
      </c>
      <c r="G9" s="42">
        <v>1739</v>
      </c>
      <c r="H9" s="39">
        <v>10292</v>
      </c>
      <c r="I9" s="43">
        <f t="shared" si="3"/>
        <v>0.31120522972102016</v>
      </c>
      <c r="J9" s="26"/>
      <c r="K9" s="24">
        <f t="shared" si="1"/>
        <v>12151</v>
      </c>
      <c r="L9" s="58">
        <f t="shared" si="4"/>
        <v>0.14541325230948654</v>
      </c>
      <c r="M9" s="58">
        <f t="shared" si="5"/>
        <v>5.3371389988644387E-2</v>
      </c>
    </row>
    <row r="10" spans="1:13" ht="20.100000000000001" customHeight="1">
      <c r="B10" s="19" t="s">
        <v>21</v>
      </c>
      <c r="C10" s="39">
        <v>43603</v>
      </c>
      <c r="D10" s="40">
        <f t="shared" si="2"/>
        <v>14474</v>
      </c>
      <c r="E10" s="41">
        <v>6463</v>
      </c>
      <c r="F10" s="41">
        <v>5183</v>
      </c>
      <c r="G10" s="42">
        <v>2828</v>
      </c>
      <c r="H10" s="39">
        <v>13466</v>
      </c>
      <c r="I10" s="43">
        <f t="shared" si="3"/>
        <v>0.33194963649290188</v>
      </c>
      <c r="J10" s="26"/>
      <c r="K10" s="24">
        <f t="shared" si="1"/>
        <v>15663</v>
      </c>
      <c r="L10" s="58">
        <f t="shared" si="4"/>
        <v>0.14822374607251795</v>
      </c>
      <c r="M10" s="58">
        <f t="shared" si="5"/>
        <v>6.4857922620003214E-2</v>
      </c>
    </row>
    <row r="11" spans="1:13" ht="20.100000000000001" customHeight="1">
      <c r="B11" s="19" t="s">
        <v>22</v>
      </c>
      <c r="C11" s="39">
        <v>94698</v>
      </c>
      <c r="D11" s="40">
        <f t="shared" si="2"/>
        <v>31557</v>
      </c>
      <c r="E11" s="41">
        <v>13974</v>
      </c>
      <c r="F11" s="41">
        <v>11663</v>
      </c>
      <c r="G11" s="42">
        <v>5920</v>
      </c>
      <c r="H11" s="39">
        <v>30503</v>
      </c>
      <c r="I11" s="43">
        <f t="shared" si="3"/>
        <v>0.3332382943673573</v>
      </c>
      <c r="J11" s="26"/>
      <c r="K11" s="24">
        <f t="shared" si="1"/>
        <v>32638</v>
      </c>
      <c r="L11" s="58">
        <f t="shared" si="4"/>
        <v>0.14756383450548058</v>
      </c>
      <c r="M11" s="58">
        <f t="shared" si="5"/>
        <v>6.2514519842024122E-2</v>
      </c>
    </row>
    <row r="12" spans="1:13" ht="20.100000000000001" customHeight="1">
      <c r="B12" s="19" t="s">
        <v>23</v>
      </c>
      <c r="C12" s="39">
        <v>128587</v>
      </c>
      <c r="D12" s="40">
        <f t="shared" si="2"/>
        <v>48238</v>
      </c>
      <c r="E12" s="41">
        <v>21355</v>
      </c>
      <c r="F12" s="41">
        <v>17839</v>
      </c>
      <c r="G12" s="42">
        <v>9044</v>
      </c>
      <c r="H12" s="39">
        <v>38174</v>
      </c>
      <c r="I12" s="43">
        <f t="shared" si="3"/>
        <v>0.37513901094200813</v>
      </c>
      <c r="J12" s="26"/>
      <c r="K12" s="24">
        <f t="shared" si="1"/>
        <v>42175</v>
      </c>
      <c r="L12" s="58">
        <f t="shared" si="4"/>
        <v>0.16607433099769028</v>
      </c>
      <c r="M12" s="58">
        <f t="shared" si="5"/>
        <v>7.0333704029178684E-2</v>
      </c>
    </row>
    <row r="13" spans="1:13" ht="20.100000000000001" customHeight="1">
      <c r="B13" s="19" t="s">
        <v>24</v>
      </c>
      <c r="C13" s="39">
        <v>54337</v>
      </c>
      <c r="D13" s="40">
        <f t="shared" si="2"/>
        <v>20114</v>
      </c>
      <c r="E13" s="41">
        <v>8437</v>
      </c>
      <c r="F13" s="41">
        <v>7716</v>
      </c>
      <c r="G13" s="42">
        <v>3961</v>
      </c>
      <c r="H13" s="39">
        <v>16511</v>
      </c>
      <c r="I13" s="43">
        <f t="shared" si="3"/>
        <v>0.37017133813055558</v>
      </c>
      <c r="J13" s="26"/>
      <c r="K13" s="24">
        <f t="shared" si="1"/>
        <v>17712</v>
      </c>
      <c r="L13" s="58">
        <f t="shared" si="4"/>
        <v>0.15527173012864162</v>
      </c>
      <c r="M13" s="58">
        <f t="shared" si="5"/>
        <v>7.2896921066676487E-2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7" t="s">
        <v>66</v>
      </c>
      <c r="C4" s="208"/>
      <c r="D4" s="45">
        <f>SUM(D5:D7)</f>
        <v>7235</v>
      </c>
      <c r="E4" s="46">
        <f t="shared" ref="E4:K4" si="0">SUM(E5:E7)</f>
        <v>5708</v>
      </c>
      <c r="F4" s="46">
        <f t="shared" si="0"/>
        <v>8629</v>
      </c>
      <c r="G4" s="46">
        <f t="shared" si="0"/>
        <v>5437</v>
      </c>
      <c r="H4" s="46">
        <f t="shared" si="0"/>
        <v>4602</v>
      </c>
      <c r="I4" s="46">
        <f t="shared" si="0"/>
        <v>5765</v>
      </c>
      <c r="J4" s="45">
        <f t="shared" si="0"/>
        <v>3055</v>
      </c>
      <c r="K4" s="47">
        <f t="shared" si="0"/>
        <v>40431</v>
      </c>
      <c r="L4" s="55">
        <f>K4/人口統計!D5</f>
        <v>0.18363537266657584</v>
      </c>
      <c r="O4" s="14" t="s">
        <v>187</v>
      </c>
    </row>
    <row r="5" spans="1:21" ht="20.100000000000001" customHeight="1">
      <c r="B5" s="117"/>
      <c r="C5" s="118" t="s">
        <v>15</v>
      </c>
      <c r="D5" s="48">
        <v>795</v>
      </c>
      <c r="E5" s="49">
        <v>756</v>
      </c>
      <c r="F5" s="49">
        <v>686</v>
      </c>
      <c r="G5" s="49">
        <v>601</v>
      </c>
      <c r="H5" s="49">
        <v>423</v>
      </c>
      <c r="I5" s="49">
        <v>500</v>
      </c>
      <c r="J5" s="48">
        <v>298</v>
      </c>
      <c r="K5" s="50">
        <f>SUM(D5:J5)</f>
        <v>4059</v>
      </c>
      <c r="L5" s="56">
        <f>K5/人口統計!D5</f>
        <v>1.8435754189944135E-2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143</v>
      </c>
      <c r="D6" s="48">
        <v>3023</v>
      </c>
      <c r="E6" s="49">
        <v>2128</v>
      </c>
      <c r="F6" s="49">
        <v>2974</v>
      </c>
      <c r="G6" s="49">
        <v>1649</v>
      </c>
      <c r="H6" s="49">
        <v>1341</v>
      </c>
      <c r="I6" s="49">
        <v>1519</v>
      </c>
      <c r="J6" s="48">
        <v>911</v>
      </c>
      <c r="K6" s="50">
        <f>SUM(D6:J6)</f>
        <v>13545</v>
      </c>
      <c r="L6" s="56">
        <f>K6/人口統計!D5</f>
        <v>6.1520643139392289E-2</v>
      </c>
      <c r="O6" s="162">
        <f>SUM(D6,D7)</f>
        <v>6440</v>
      </c>
      <c r="P6" s="162">
        <f t="shared" ref="P6:U6" si="1">SUM(E6,E7)</f>
        <v>4952</v>
      </c>
      <c r="Q6" s="162">
        <f t="shared" si="1"/>
        <v>7943</v>
      </c>
      <c r="R6" s="162">
        <f t="shared" si="1"/>
        <v>4836</v>
      </c>
      <c r="S6" s="162">
        <f t="shared" si="1"/>
        <v>4179</v>
      </c>
      <c r="T6" s="162">
        <f t="shared" si="1"/>
        <v>5265</v>
      </c>
      <c r="U6" s="162">
        <f t="shared" si="1"/>
        <v>2757</v>
      </c>
    </row>
    <row r="7" spans="1:21" ht="20.100000000000001" customHeight="1">
      <c r="B7" s="117"/>
      <c r="C7" s="119" t="s">
        <v>142</v>
      </c>
      <c r="D7" s="51">
        <v>3417</v>
      </c>
      <c r="E7" s="52">
        <v>2824</v>
      </c>
      <c r="F7" s="52">
        <v>4969</v>
      </c>
      <c r="G7" s="52">
        <v>3187</v>
      </c>
      <c r="H7" s="52">
        <v>2838</v>
      </c>
      <c r="I7" s="52">
        <v>3746</v>
      </c>
      <c r="J7" s="51">
        <v>1846</v>
      </c>
      <c r="K7" s="53">
        <f>SUM(D7:J7)</f>
        <v>22827</v>
      </c>
      <c r="L7" s="57">
        <f>K7/人口統計!D5</f>
        <v>0.10367897533723941</v>
      </c>
      <c r="O7" s="14">
        <f>O6/($K$6+$K$7)</f>
        <v>0.17705927636643573</v>
      </c>
      <c r="P7" s="14">
        <f t="shared" ref="P7:U7" si="2">P6/($K$6+$K$7)</f>
        <v>0.13614868580226547</v>
      </c>
      <c r="Q7" s="14">
        <f t="shared" si="2"/>
        <v>0.2183822720774222</v>
      </c>
      <c r="R7" s="14">
        <f t="shared" si="2"/>
        <v>0.13295941933355329</v>
      </c>
      <c r="S7" s="14">
        <f t="shared" si="2"/>
        <v>0.11489607390300231</v>
      </c>
      <c r="T7" s="14">
        <f t="shared" si="2"/>
        <v>0.14475420653249751</v>
      </c>
      <c r="U7" s="14">
        <f t="shared" si="2"/>
        <v>7.5800065984823486E-2</v>
      </c>
    </row>
    <row r="8" spans="1:21" ht="20.100000000000001" customHeight="1" thickBot="1">
      <c r="B8" s="207" t="s">
        <v>67</v>
      </c>
      <c r="C8" s="208"/>
      <c r="D8" s="45">
        <v>79</v>
      </c>
      <c r="E8" s="46">
        <v>112</v>
      </c>
      <c r="F8" s="46">
        <v>87</v>
      </c>
      <c r="G8" s="46">
        <v>96</v>
      </c>
      <c r="H8" s="46">
        <v>66</v>
      </c>
      <c r="I8" s="46">
        <v>71</v>
      </c>
      <c r="J8" s="45">
        <v>43</v>
      </c>
      <c r="K8" s="47">
        <f>SUM(D8:J8)</f>
        <v>554</v>
      </c>
      <c r="L8" s="80"/>
    </row>
    <row r="9" spans="1:21" ht="20.100000000000001" customHeight="1" thickTop="1">
      <c r="B9" s="209" t="s">
        <v>34</v>
      </c>
      <c r="C9" s="210"/>
      <c r="D9" s="35">
        <f>D4+D8</f>
        <v>7314</v>
      </c>
      <c r="E9" s="34">
        <f t="shared" ref="E9:K9" si="3">E4+E8</f>
        <v>5820</v>
      </c>
      <c r="F9" s="34">
        <f t="shared" si="3"/>
        <v>8716</v>
      </c>
      <c r="G9" s="34">
        <f t="shared" si="3"/>
        <v>5533</v>
      </c>
      <c r="H9" s="34">
        <f t="shared" si="3"/>
        <v>4668</v>
      </c>
      <c r="I9" s="34">
        <f t="shared" si="3"/>
        <v>5836</v>
      </c>
      <c r="J9" s="35">
        <f t="shared" si="3"/>
        <v>3098</v>
      </c>
      <c r="K9" s="54">
        <f t="shared" si="3"/>
        <v>40985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11" t="s">
        <v>17</v>
      </c>
      <c r="C24" s="212"/>
      <c r="D24" s="45">
        <v>1228</v>
      </c>
      <c r="E24" s="46">
        <v>1196</v>
      </c>
      <c r="F24" s="46">
        <v>1356</v>
      </c>
      <c r="G24" s="46">
        <v>1006</v>
      </c>
      <c r="H24" s="46">
        <v>825</v>
      </c>
      <c r="I24" s="46">
        <v>1036</v>
      </c>
      <c r="J24" s="45">
        <v>572</v>
      </c>
      <c r="K24" s="47">
        <f>SUM(D24:J24)</f>
        <v>7219</v>
      </c>
      <c r="L24" s="55">
        <f>K24/人口統計!D6</f>
        <v>0.15463210881439435</v>
      </c>
    </row>
    <row r="25" spans="1:12" ht="20.100000000000001" customHeight="1">
      <c r="B25" s="215" t="s">
        <v>43</v>
      </c>
      <c r="C25" s="216"/>
      <c r="D25" s="45">
        <v>1258</v>
      </c>
      <c r="E25" s="46">
        <v>1042</v>
      </c>
      <c r="F25" s="46">
        <v>1126</v>
      </c>
      <c r="G25" s="46">
        <v>756</v>
      </c>
      <c r="H25" s="46">
        <v>622</v>
      </c>
      <c r="I25" s="46">
        <v>705</v>
      </c>
      <c r="J25" s="45">
        <v>359</v>
      </c>
      <c r="K25" s="47">
        <f t="shared" ref="K25:K31" si="4">SUM(D25:J25)</f>
        <v>5868</v>
      </c>
      <c r="L25" s="55">
        <f>K25/人口統計!D7</f>
        <v>0.19189012426422497</v>
      </c>
    </row>
    <row r="26" spans="1:12" ht="20.100000000000001" customHeight="1">
      <c r="B26" s="215" t="s">
        <v>44</v>
      </c>
      <c r="C26" s="216"/>
      <c r="D26" s="45">
        <v>781</v>
      </c>
      <c r="E26" s="46">
        <v>392</v>
      </c>
      <c r="F26" s="46">
        <v>923</v>
      </c>
      <c r="G26" s="46">
        <v>484</v>
      </c>
      <c r="H26" s="46">
        <v>411</v>
      </c>
      <c r="I26" s="46">
        <v>515</v>
      </c>
      <c r="J26" s="45">
        <v>319</v>
      </c>
      <c r="K26" s="47">
        <f t="shared" si="4"/>
        <v>3825</v>
      </c>
      <c r="L26" s="55">
        <f>K26/人口統計!D8</f>
        <v>0.20808399521270809</v>
      </c>
    </row>
    <row r="27" spans="1:12" ht="20.100000000000001" customHeight="1">
      <c r="B27" s="215" t="s">
        <v>45</v>
      </c>
      <c r="C27" s="216"/>
      <c r="D27" s="45">
        <v>216</v>
      </c>
      <c r="E27" s="46">
        <v>215</v>
      </c>
      <c r="F27" s="46">
        <v>340</v>
      </c>
      <c r="G27" s="46">
        <v>213</v>
      </c>
      <c r="H27" s="46">
        <v>184</v>
      </c>
      <c r="I27" s="46">
        <v>215</v>
      </c>
      <c r="J27" s="45">
        <v>138</v>
      </c>
      <c r="K27" s="47">
        <f t="shared" si="4"/>
        <v>1521</v>
      </c>
      <c r="L27" s="55">
        <f>K27/人口統計!D9</f>
        <v>0.15</v>
      </c>
    </row>
    <row r="28" spans="1:12" ht="20.100000000000001" customHeight="1">
      <c r="B28" s="215" t="s">
        <v>46</v>
      </c>
      <c r="C28" s="216"/>
      <c r="D28" s="45">
        <v>330</v>
      </c>
      <c r="E28" s="46">
        <v>260</v>
      </c>
      <c r="F28" s="46">
        <v>519</v>
      </c>
      <c r="G28" s="46">
        <v>320</v>
      </c>
      <c r="H28" s="46">
        <v>290</v>
      </c>
      <c r="I28" s="46">
        <v>400</v>
      </c>
      <c r="J28" s="45">
        <v>218</v>
      </c>
      <c r="K28" s="47">
        <f t="shared" si="4"/>
        <v>2337</v>
      </c>
      <c r="L28" s="55">
        <f>K28/人口統計!D10</f>
        <v>0.16146193173967113</v>
      </c>
    </row>
    <row r="29" spans="1:12" ht="20.100000000000001" customHeight="1">
      <c r="B29" s="215" t="s">
        <v>47</v>
      </c>
      <c r="C29" s="216"/>
      <c r="D29" s="45">
        <v>748</v>
      </c>
      <c r="E29" s="46">
        <v>767</v>
      </c>
      <c r="F29" s="46">
        <v>1426</v>
      </c>
      <c r="G29" s="46">
        <v>734</v>
      </c>
      <c r="H29" s="46">
        <v>703</v>
      </c>
      <c r="I29" s="46">
        <v>796</v>
      </c>
      <c r="J29" s="45">
        <v>410</v>
      </c>
      <c r="K29" s="47">
        <f t="shared" si="4"/>
        <v>5584</v>
      </c>
      <c r="L29" s="55">
        <f>K29/人口統計!D11</f>
        <v>0.17694964667110308</v>
      </c>
    </row>
    <row r="30" spans="1:12" ht="20.100000000000001" customHeight="1">
      <c r="B30" s="215" t="s">
        <v>48</v>
      </c>
      <c r="C30" s="216"/>
      <c r="D30" s="45">
        <v>2083</v>
      </c>
      <c r="E30" s="46">
        <v>1430</v>
      </c>
      <c r="F30" s="46">
        <v>2136</v>
      </c>
      <c r="G30" s="46">
        <v>1489</v>
      </c>
      <c r="H30" s="46">
        <v>1213</v>
      </c>
      <c r="I30" s="46">
        <v>1522</v>
      </c>
      <c r="J30" s="45">
        <v>746</v>
      </c>
      <c r="K30" s="47">
        <f t="shared" si="4"/>
        <v>10619</v>
      </c>
      <c r="L30" s="55">
        <f>K30/人口統計!D12</f>
        <v>0.2201376508147104</v>
      </c>
    </row>
    <row r="31" spans="1:12" ht="20.100000000000001" customHeight="1" thickBot="1">
      <c r="B31" s="211" t="s">
        <v>24</v>
      </c>
      <c r="C31" s="212"/>
      <c r="D31" s="45">
        <v>591</v>
      </c>
      <c r="E31" s="46">
        <v>406</v>
      </c>
      <c r="F31" s="46">
        <v>803</v>
      </c>
      <c r="G31" s="46">
        <v>435</v>
      </c>
      <c r="H31" s="46">
        <v>354</v>
      </c>
      <c r="I31" s="46">
        <v>576</v>
      </c>
      <c r="J31" s="45">
        <v>293</v>
      </c>
      <c r="K31" s="47">
        <f t="shared" si="4"/>
        <v>3458</v>
      </c>
      <c r="L31" s="59">
        <f>K31/人口統計!D13</f>
        <v>0.17192005568260912</v>
      </c>
    </row>
    <row r="32" spans="1:12" ht="20.100000000000001" customHeight="1" thickTop="1">
      <c r="B32" s="213" t="s">
        <v>49</v>
      </c>
      <c r="C32" s="214"/>
      <c r="D32" s="35">
        <f>SUM(D24:D31)</f>
        <v>7235</v>
      </c>
      <c r="E32" s="34">
        <f t="shared" ref="E32:J32" si="5">SUM(E24:E31)</f>
        <v>5708</v>
      </c>
      <c r="F32" s="34">
        <f t="shared" si="5"/>
        <v>8629</v>
      </c>
      <c r="G32" s="34">
        <f t="shared" si="5"/>
        <v>5437</v>
      </c>
      <c r="H32" s="34">
        <f t="shared" si="5"/>
        <v>4602</v>
      </c>
      <c r="I32" s="34">
        <f t="shared" si="5"/>
        <v>5765</v>
      </c>
      <c r="J32" s="35">
        <f t="shared" si="5"/>
        <v>3055</v>
      </c>
      <c r="K32" s="54">
        <f>SUM(K24:K31)</f>
        <v>40431</v>
      </c>
      <c r="L32" s="60">
        <f>K32/人口統計!D5</f>
        <v>0.18363537266657584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152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186</v>
      </c>
    </row>
    <row r="50" spans="2:14" ht="20.100000000000001" customHeight="1">
      <c r="B50" s="205" t="s">
        <v>153</v>
      </c>
      <c r="C50" s="206"/>
      <c r="D50" s="191">
        <v>268</v>
      </c>
      <c r="E50" s="192">
        <v>285</v>
      </c>
      <c r="F50" s="192">
        <v>278</v>
      </c>
      <c r="G50" s="192">
        <v>221</v>
      </c>
      <c r="H50" s="192">
        <v>176</v>
      </c>
      <c r="I50" s="192">
        <v>221</v>
      </c>
      <c r="J50" s="191">
        <v>128</v>
      </c>
      <c r="K50" s="193">
        <f t="shared" ref="K50:K82" si="6">SUM(D50:J50)</f>
        <v>1577</v>
      </c>
      <c r="L50" s="194">
        <f>K50/N50</f>
        <v>0.14455953799614996</v>
      </c>
      <c r="N50" s="14">
        <v>10909</v>
      </c>
    </row>
    <row r="51" spans="2:14" ht="20.100000000000001" customHeight="1">
      <c r="B51" s="205" t="s">
        <v>154</v>
      </c>
      <c r="C51" s="206"/>
      <c r="D51" s="191">
        <v>236</v>
      </c>
      <c r="E51" s="192">
        <v>178</v>
      </c>
      <c r="F51" s="192">
        <v>266</v>
      </c>
      <c r="G51" s="192">
        <v>165</v>
      </c>
      <c r="H51" s="192">
        <v>136</v>
      </c>
      <c r="I51" s="192">
        <v>193</v>
      </c>
      <c r="J51" s="191">
        <v>83</v>
      </c>
      <c r="K51" s="193">
        <f t="shared" si="6"/>
        <v>1257</v>
      </c>
      <c r="L51" s="194">
        <f t="shared" ref="L51:L82" si="7">K51/N51</f>
        <v>0.16063897763578275</v>
      </c>
      <c r="N51" s="14">
        <v>7825</v>
      </c>
    </row>
    <row r="52" spans="2:14" ht="20.100000000000001" customHeight="1">
      <c r="B52" s="205" t="s">
        <v>155</v>
      </c>
      <c r="C52" s="206"/>
      <c r="D52" s="191">
        <v>356</v>
      </c>
      <c r="E52" s="192">
        <v>329</v>
      </c>
      <c r="F52" s="192">
        <v>349</v>
      </c>
      <c r="G52" s="192">
        <v>279</v>
      </c>
      <c r="H52" s="192">
        <v>219</v>
      </c>
      <c r="I52" s="192">
        <v>250</v>
      </c>
      <c r="J52" s="191">
        <v>163</v>
      </c>
      <c r="K52" s="193">
        <f t="shared" si="6"/>
        <v>1945</v>
      </c>
      <c r="L52" s="194">
        <f t="shared" si="7"/>
        <v>0.1745803787810789</v>
      </c>
      <c r="N52" s="14">
        <v>11141</v>
      </c>
    </row>
    <row r="53" spans="2:14" ht="20.100000000000001" customHeight="1">
      <c r="B53" s="205" t="s">
        <v>156</v>
      </c>
      <c r="C53" s="206"/>
      <c r="D53" s="191">
        <v>175</v>
      </c>
      <c r="E53" s="192">
        <v>192</v>
      </c>
      <c r="F53" s="192">
        <v>212</v>
      </c>
      <c r="G53" s="192">
        <v>178</v>
      </c>
      <c r="H53" s="192">
        <v>146</v>
      </c>
      <c r="I53" s="192">
        <v>196</v>
      </c>
      <c r="J53" s="191">
        <v>98</v>
      </c>
      <c r="K53" s="193">
        <f t="shared" si="6"/>
        <v>1197</v>
      </c>
      <c r="L53" s="194">
        <f t="shared" si="7"/>
        <v>0.15525291828793775</v>
      </c>
      <c r="N53" s="14">
        <v>7710</v>
      </c>
    </row>
    <row r="54" spans="2:14" ht="20.100000000000001" customHeight="1">
      <c r="B54" s="205" t="s">
        <v>157</v>
      </c>
      <c r="C54" s="206"/>
      <c r="D54" s="191">
        <v>148</v>
      </c>
      <c r="E54" s="192">
        <v>174</v>
      </c>
      <c r="F54" s="192">
        <v>176</v>
      </c>
      <c r="G54" s="192">
        <v>136</v>
      </c>
      <c r="H54" s="192">
        <v>102</v>
      </c>
      <c r="I54" s="192">
        <v>133</v>
      </c>
      <c r="J54" s="191">
        <v>73</v>
      </c>
      <c r="K54" s="193">
        <f t="shared" si="6"/>
        <v>942</v>
      </c>
      <c r="L54" s="194">
        <f t="shared" si="7"/>
        <v>0.14377289377289376</v>
      </c>
      <c r="N54" s="14">
        <v>6552</v>
      </c>
    </row>
    <row r="55" spans="2:14" ht="20.100000000000001" customHeight="1">
      <c r="B55" s="205" t="s">
        <v>158</v>
      </c>
      <c r="C55" s="206"/>
      <c r="D55" s="191">
        <v>66</v>
      </c>
      <c r="E55" s="192">
        <v>70</v>
      </c>
      <c r="F55" s="192">
        <v>90</v>
      </c>
      <c r="G55" s="192">
        <v>48</v>
      </c>
      <c r="H55" s="192">
        <v>61</v>
      </c>
      <c r="I55" s="192">
        <v>61</v>
      </c>
      <c r="J55" s="191">
        <v>36</v>
      </c>
      <c r="K55" s="193">
        <f t="shared" si="6"/>
        <v>432</v>
      </c>
      <c r="L55" s="194">
        <f t="shared" si="7"/>
        <v>0.1695447409733124</v>
      </c>
      <c r="N55" s="14">
        <v>2548</v>
      </c>
    </row>
    <row r="56" spans="2:14" ht="20.100000000000001" customHeight="1">
      <c r="B56" s="205" t="s">
        <v>159</v>
      </c>
      <c r="C56" s="206"/>
      <c r="D56" s="191">
        <v>180</v>
      </c>
      <c r="E56" s="192">
        <v>146</v>
      </c>
      <c r="F56" s="192">
        <v>157</v>
      </c>
      <c r="G56" s="192">
        <v>128</v>
      </c>
      <c r="H56" s="192">
        <v>94</v>
      </c>
      <c r="I56" s="192">
        <v>107</v>
      </c>
      <c r="J56" s="191">
        <v>39</v>
      </c>
      <c r="K56" s="193">
        <f t="shared" si="6"/>
        <v>851</v>
      </c>
      <c r="L56" s="194">
        <f t="shared" si="7"/>
        <v>0.20276387896116274</v>
      </c>
      <c r="N56" s="14">
        <v>4197</v>
      </c>
    </row>
    <row r="57" spans="2:14" ht="20.100000000000001" customHeight="1">
      <c r="B57" s="205" t="s">
        <v>160</v>
      </c>
      <c r="C57" s="206"/>
      <c r="D57" s="191">
        <v>424</v>
      </c>
      <c r="E57" s="192">
        <v>413</v>
      </c>
      <c r="F57" s="192">
        <v>383</v>
      </c>
      <c r="G57" s="192">
        <v>249</v>
      </c>
      <c r="H57" s="192">
        <v>189</v>
      </c>
      <c r="I57" s="192">
        <v>218</v>
      </c>
      <c r="J57" s="191">
        <v>111</v>
      </c>
      <c r="K57" s="193">
        <f t="shared" si="6"/>
        <v>1987</v>
      </c>
      <c r="L57" s="194">
        <f t="shared" si="7"/>
        <v>0.21504329004329004</v>
      </c>
      <c r="N57" s="14">
        <v>9240</v>
      </c>
    </row>
    <row r="58" spans="2:14" ht="20.100000000000001" customHeight="1">
      <c r="B58" s="205" t="s">
        <v>161</v>
      </c>
      <c r="C58" s="206"/>
      <c r="D58" s="191">
        <v>436</v>
      </c>
      <c r="E58" s="192">
        <v>325</v>
      </c>
      <c r="F58" s="192">
        <v>390</v>
      </c>
      <c r="G58" s="192">
        <v>250</v>
      </c>
      <c r="H58" s="192">
        <v>224</v>
      </c>
      <c r="I58" s="192">
        <v>246</v>
      </c>
      <c r="J58" s="191">
        <v>138</v>
      </c>
      <c r="K58" s="193">
        <f t="shared" si="6"/>
        <v>2009</v>
      </c>
      <c r="L58" s="194">
        <f t="shared" si="7"/>
        <v>0.19042654028436018</v>
      </c>
      <c r="N58" s="14">
        <v>10550</v>
      </c>
    </row>
    <row r="59" spans="2:14" ht="20.100000000000001" customHeight="1">
      <c r="B59" s="205" t="s">
        <v>162</v>
      </c>
      <c r="C59" s="206"/>
      <c r="D59" s="191">
        <v>234</v>
      </c>
      <c r="E59" s="192">
        <v>181</v>
      </c>
      <c r="F59" s="192">
        <v>203</v>
      </c>
      <c r="G59" s="192">
        <v>150</v>
      </c>
      <c r="H59" s="192">
        <v>123</v>
      </c>
      <c r="I59" s="192">
        <v>148</v>
      </c>
      <c r="J59" s="191">
        <v>76</v>
      </c>
      <c r="K59" s="193">
        <f t="shared" si="6"/>
        <v>1115</v>
      </c>
      <c r="L59" s="194">
        <f t="shared" si="7"/>
        <v>0.16911876232367662</v>
      </c>
      <c r="N59" s="14">
        <v>6593</v>
      </c>
    </row>
    <row r="60" spans="2:14" ht="20.100000000000001" customHeight="1">
      <c r="B60" s="205" t="s">
        <v>163</v>
      </c>
      <c r="C60" s="206"/>
      <c r="D60" s="191">
        <v>394</v>
      </c>
      <c r="E60" s="192">
        <v>203</v>
      </c>
      <c r="F60" s="192">
        <v>502</v>
      </c>
      <c r="G60" s="192">
        <v>249</v>
      </c>
      <c r="H60" s="192">
        <v>224</v>
      </c>
      <c r="I60" s="192">
        <v>282</v>
      </c>
      <c r="J60" s="191">
        <v>173</v>
      </c>
      <c r="K60" s="193">
        <f t="shared" si="6"/>
        <v>2027</v>
      </c>
      <c r="L60" s="194">
        <f t="shared" si="7"/>
        <v>0.2142932656729041</v>
      </c>
      <c r="N60" s="14">
        <v>9459</v>
      </c>
    </row>
    <row r="61" spans="2:14" ht="20.100000000000001" customHeight="1">
      <c r="B61" s="205" t="s">
        <v>164</v>
      </c>
      <c r="C61" s="206"/>
      <c r="D61" s="191">
        <v>121</v>
      </c>
      <c r="E61" s="192">
        <v>71</v>
      </c>
      <c r="F61" s="192">
        <v>141</v>
      </c>
      <c r="G61" s="192">
        <v>86</v>
      </c>
      <c r="H61" s="192">
        <v>69</v>
      </c>
      <c r="I61" s="192">
        <v>98</v>
      </c>
      <c r="J61" s="191">
        <v>55</v>
      </c>
      <c r="K61" s="193">
        <f t="shared" si="6"/>
        <v>641</v>
      </c>
      <c r="L61" s="194">
        <f t="shared" si="7"/>
        <v>0.21582491582491584</v>
      </c>
      <c r="N61" s="14">
        <v>2970</v>
      </c>
    </row>
    <row r="62" spans="2:14" ht="20.100000000000001" customHeight="1">
      <c r="B62" s="205" t="s">
        <v>165</v>
      </c>
      <c r="C62" s="206"/>
      <c r="D62" s="191">
        <v>273</v>
      </c>
      <c r="E62" s="192">
        <v>128</v>
      </c>
      <c r="F62" s="192">
        <v>287</v>
      </c>
      <c r="G62" s="192">
        <v>159</v>
      </c>
      <c r="H62" s="192">
        <v>124</v>
      </c>
      <c r="I62" s="192">
        <v>143</v>
      </c>
      <c r="J62" s="191">
        <v>94</v>
      </c>
      <c r="K62" s="193">
        <f t="shared" si="6"/>
        <v>1208</v>
      </c>
      <c r="L62" s="194">
        <f t="shared" si="7"/>
        <v>0.20292289601881405</v>
      </c>
      <c r="N62" s="14">
        <v>5953</v>
      </c>
    </row>
    <row r="63" spans="2:14" ht="20.100000000000001" customHeight="1">
      <c r="B63" s="205" t="s">
        <v>166</v>
      </c>
      <c r="C63" s="206"/>
      <c r="D63" s="191">
        <v>203</v>
      </c>
      <c r="E63" s="192">
        <v>199</v>
      </c>
      <c r="F63" s="192">
        <v>314</v>
      </c>
      <c r="G63" s="192">
        <v>192</v>
      </c>
      <c r="H63" s="192">
        <v>159</v>
      </c>
      <c r="I63" s="192">
        <v>183</v>
      </c>
      <c r="J63" s="191">
        <v>118</v>
      </c>
      <c r="K63" s="193">
        <f t="shared" si="6"/>
        <v>1368</v>
      </c>
      <c r="L63" s="194">
        <f t="shared" si="7"/>
        <v>0.14736615318323817</v>
      </c>
      <c r="N63" s="14">
        <v>9283</v>
      </c>
    </row>
    <row r="64" spans="2:14" ht="20.100000000000001" customHeight="1">
      <c r="B64" s="205" t="s">
        <v>167</v>
      </c>
      <c r="C64" s="206"/>
      <c r="D64" s="191">
        <v>19</v>
      </c>
      <c r="E64" s="192">
        <v>21</v>
      </c>
      <c r="F64" s="192">
        <v>30</v>
      </c>
      <c r="G64" s="192">
        <v>23</v>
      </c>
      <c r="H64" s="192">
        <v>27</v>
      </c>
      <c r="I64" s="192">
        <v>33</v>
      </c>
      <c r="J64" s="191">
        <v>20</v>
      </c>
      <c r="K64" s="193">
        <f t="shared" si="6"/>
        <v>173</v>
      </c>
      <c r="L64" s="194">
        <f t="shared" si="7"/>
        <v>0.20186697782963828</v>
      </c>
      <c r="N64" s="14">
        <v>857</v>
      </c>
    </row>
    <row r="65" spans="2:14" ht="20.100000000000001" customHeight="1">
      <c r="B65" s="205" t="s">
        <v>168</v>
      </c>
      <c r="C65" s="206"/>
      <c r="D65" s="191">
        <v>213</v>
      </c>
      <c r="E65" s="192">
        <v>158</v>
      </c>
      <c r="F65" s="192">
        <v>371</v>
      </c>
      <c r="G65" s="192">
        <v>218</v>
      </c>
      <c r="H65" s="192">
        <v>197</v>
      </c>
      <c r="I65" s="192">
        <v>292</v>
      </c>
      <c r="J65" s="191">
        <v>152</v>
      </c>
      <c r="K65" s="193">
        <f t="shared" si="6"/>
        <v>1601</v>
      </c>
      <c r="L65" s="194">
        <f t="shared" si="7"/>
        <v>0.16117990536595186</v>
      </c>
      <c r="N65" s="14">
        <v>9933</v>
      </c>
    </row>
    <row r="66" spans="2:14" ht="20.100000000000001" customHeight="1">
      <c r="B66" s="205" t="s">
        <v>169</v>
      </c>
      <c r="C66" s="206"/>
      <c r="D66" s="191">
        <v>124</v>
      </c>
      <c r="E66" s="192">
        <v>110</v>
      </c>
      <c r="F66" s="192">
        <v>153</v>
      </c>
      <c r="G66" s="192">
        <v>105</v>
      </c>
      <c r="H66" s="192">
        <v>98</v>
      </c>
      <c r="I66" s="192">
        <v>110</v>
      </c>
      <c r="J66" s="191">
        <v>70</v>
      </c>
      <c r="K66" s="193">
        <f t="shared" si="6"/>
        <v>770</v>
      </c>
      <c r="L66" s="194">
        <f t="shared" si="7"/>
        <v>0.16956617485135433</v>
      </c>
      <c r="N66" s="14">
        <v>4541</v>
      </c>
    </row>
    <row r="67" spans="2:14" ht="20.100000000000001" customHeight="1">
      <c r="B67" s="205" t="s">
        <v>170</v>
      </c>
      <c r="C67" s="206"/>
      <c r="D67" s="187">
        <v>565</v>
      </c>
      <c r="E67" s="188">
        <v>560</v>
      </c>
      <c r="F67" s="188">
        <v>1018</v>
      </c>
      <c r="G67" s="188">
        <v>523</v>
      </c>
      <c r="H67" s="188">
        <v>496</v>
      </c>
      <c r="I67" s="188">
        <v>600</v>
      </c>
      <c r="J67" s="187">
        <v>290</v>
      </c>
      <c r="K67" s="189">
        <f t="shared" si="6"/>
        <v>4052</v>
      </c>
      <c r="L67" s="195">
        <f t="shared" si="7"/>
        <v>0.18699524666574369</v>
      </c>
      <c r="N67" s="14">
        <v>21669</v>
      </c>
    </row>
    <row r="68" spans="2:14" ht="20.100000000000001" customHeight="1">
      <c r="B68" s="205" t="s">
        <v>171</v>
      </c>
      <c r="C68" s="206"/>
      <c r="D68" s="187">
        <v>87</v>
      </c>
      <c r="E68" s="188">
        <v>94</v>
      </c>
      <c r="F68" s="188">
        <v>181</v>
      </c>
      <c r="G68" s="188">
        <v>100</v>
      </c>
      <c r="H68" s="188">
        <v>88</v>
      </c>
      <c r="I68" s="188">
        <v>95</v>
      </c>
      <c r="J68" s="187">
        <v>54</v>
      </c>
      <c r="K68" s="189">
        <f t="shared" si="6"/>
        <v>699</v>
      </c>
      <c r="L68" s="195">
        <f t="shared" si="7"/>
        <v>0.16978382317221277</v>
      </c>
      <c r="N68" s="14">
        <v>4117</v>
      </c>
    </row>
    <row r="69" spans="2:14" ht="20.100000000000001" customHeight="1">
      <c r="B69" s="205" t="s">
        <v>172</v>
      </c>
      <c r="C69" s="206"/>
      <c r="D69" s="187">
        <v>102</v>
      </c>
      <c r="E69" s="188">
        <v>126</v>
      </c>
      <c r="F69" s="188">
        <v>246</v>
      </c>
      <c r="G69" s="188">
        <v>128</v>
      </c>
      <c r="H69" s="188">
        <v>126</v>
      </c>
      <c r="I69" s="188">
        <v>115</v>
      </c>
      <c r="J69" s="187">
        <v>72</v>
      </c>
      <c r="K69" s="189">
        <f t="shared" si="6"/>
        <v>915</v>
      </c>
      <c r="L69" s="195">
        <f t="shared" si="7"/>
        <v>0.1585513775775429</v>
      </c>
      <c r="N69" s="14">
        <v>5771</v>
      </c>
    </row>
    <row r="70" spans="2:14" ht="20.100000000000001" customHeight="1">
      <c r="B70" s="205" t="s">
        <v>173</v>
      </c>
      <c r="C70" s="206"/>
      <c r="D70" s="187">
        <v>775</v>
      </c>
      <c r="E70" s="188">
        <v>483</v>
      </c>
      <c r="F70" s="188">
        <v>704</v>
      </c>
      <c r="G70" s="188">
        <v>459</v>
      </c>
      <c r="H70" s="188">
        <v>399</v>
      </c>
      <c r="I70" s="188">
        <v>475</v>
      </c>
      <c r="J70" s="187">
        <v>230</v>
      </c>
      <c r="K70" s="189">
        <f t="shared" si="6"/>
        <v>3525</v>
      </c>
      <c r="L70" s="195">
        <f t="shared" si="7"/>
        <v>0.22771317829457363</v>
      </c>
      <c r="N70" s="14">
        <v>15480</v>
      </c>
    </row>
    <row r="71" spans="2:14" ht="20.100000000000001" customHeight="1">
      <c r="B71" s="205" t="s">
        <v>174</v>
      </c>
      <c r="C71" s="206"/>
      <c r="D71" s="187">
        <v>116</v>
      </c>
      <c r="E71" s="188">
        <v>121</v>
      </c>
      <c r="F71" s="188">
        <v>188</v>
      </c>
      <c r="G71" s="188">
        <v>166</v>
      </c>
      <c r="H71" s="188">
        <v>125</v>
      </c>
      <c r="I71" s="188">
        <v>137</v>
      </c>
      <c r="J71" s="187">
        <v>72</v>
      </c>
      <c r="K71" s="189">
        <f t="shared" si="6"/>
        <v>925</v>
      </c>
      <c r="L71" s="195">
        <f t="shared" si="7"/>
        <v>0.19913885898815931</v>
      </c>
      <c r="N71" s="14">
        <v>4645</v>
      </c>
    </row>
    <row r="72" spans="2:14" ht="20.100000000000001" customHeight="1">
      <c r="B72" s="205" t="s">
        <v>175</v>
      </c>
      <c r="C72" s="206"/>
      <c r="D72" s="187">
        <v>180</v>
      </c>
      <c r="E72" s="188">
        <v>112</v>
      </c>
      <c r="F72" s="188">
        <v>199</v>
      </c>
      <c r="G72" s="188">
        <v>130</v>
      </c>
      <c r="H72" s="188">
        <v>104</v>
      </c>
      <c r="I72" s="188">
        <v>120</v>
      </c>
      <c r="J72" s="187">
        <v>58</v>
      </c>
      <c r="K72" s="189">
        <f t="shared" si="6"/>
        <v>903</v>
      </c>
      <c r="L72" s="195">
        <f t="shared" si="7"/>
        <v>0.2112280701754386</v>
      </c>
      <c r="N72" s="14">
        <v>4275</v>
      </c>
    </row>
    <row r="73" spans="2:14" ht="20.100000000000001" customHeight="1">
      <c r="B73" s="205" t="s">
        <v>176</v>
      </c>
      <c r="C73" s="206"/>
      <c r="D73" s="187">
        <v>158</v>
      </c>
      <c r="E73" s="188">
        <v>116</v>
      </c>
      <c r="F73" s="188">
        <v>158</v>
      </c>
      <c r="G73" s="188">
        <v>97</v>
      </c>
      <c r="H73" s="188">
        <v>85</v>
      </c>
      <c r="I73" s="188">
        <v>149</v>
      </c>
      <c r="J73" s="187">
        <v>62</v>
      </c>
      <c r="K73" s="189">
        <f t="shared" si="6"/>
        <v>825</v>
      </c>
      <c r="L73" s="195">
        <f t="shared" si="7"/>
        <v>0.21574267782426779</v>
      </c>
      <c r="N73" s="14">
        <v>3824</v>
      </c>
    </row>
    <row r="74" spans="2:14" ht="20.100000000000001" customHeight="1">
      <c r="B74" s="205" t="s">
        <v>177</v>
      </c>
      <c r="C74" s="206"/>
      <c r="D74" s="187">
        <v>144</v>
      </c>
      <c r="E74" s="188">
        <v>113</v>
      </c>
      <c r="F74" s="188">
        <v>154</v>
      </c>
      <c r="G74" s="188">
        <v>93</v>
      </c>
      <c r="H74" s="188">
        <v>83</v>
      </c>
      <c r="I74" s="188">
        <v>101</v>
      </c>
      <c r="J74" s="187">
        <v>52</v>
      </c>
      <c r="K74" s="189">
        <f t="shared" si="6"/>
        <v>740</v>
      </c>
      <c r="L74" s="196">
        <f t="shared" si="7"/>
        <v>0.23469711385981604</v>
      </c>
      <c r="N74" s="14">
        <v>3153</v>
      </c>
    </row>
    <row r="75" spans="2:14" ht="20.100000000000001" customHeight="1">
      <c r="B75" s="205" t="s">
        <v>178</v>
      </c>
      <c r="C75" s="206"/>
      <c r="D75" s="187">
        <v>295</v>
      </c>
      <c r="E75" s="188">
        <v>208</v>
      </c>
      <c r="F75" s="188">
        <v>268</v>
      </c>
      <c r="G75" s="188">
        <v>212</v>
      </c>
      <c r="H75" s="188">
        <v>163</v>
      </c>
      <c r="I75" s="188">
        <v>205</v>
      </c>
      <c r="J75" s="187">
        <v>112</v>
      </c>
      <c r="K75" s="189">
        <f t="shared" si="6"/>
        <v>1463</v>
      </c>
      <c r="L75" s="197">
        <f t="shared" si="7"/>
        <v>0.24613055181695828</v>
      </c>
      <c r="N75" s="14">
        <v>5944</v>
      </c>
    </row>
    <row r="76" spans="2:14" ht="20.100000000000001" customHeight="1">
      <c r="B76" s="205" t="s">
        <v>179</v>
      </c>
      <c r="C76" s="206"/>
      <c r="D76" s="187">
        <v>71</v>
      </c>
      <c r="E76" s="188">
        <v>72</v>
      </c>
      <c r="F76" s="188">
        <v>94</v>
      </c>
      <c r="G76" s="188">
        <v>61</v>
      </c>
      <c r="H76" s="188">
        <v>52</v>
      </c>
      <c r="I76" s="188">
        <v>72</v>
      </c>
      <c r="J76" s="187">
        <v>28</v>
      </c>
      <c r="K76" s="189">
        <f t="shared" si="6"/>
        <v>450</v>
      </c>
      <c r="L76" s="195">
        <f t="shared" si="7"/>
        <v>0.23255813953488372</v>
      </c>
      <c r="N76" s="14">
        <v>1935</v>
      </c>
    </row>
    <row r="77" spans="2:14" ht="20.100000000000001" customHeight="1">
      <c r="B77" s="205" t="s">
        <v>180</v>
      </c>
      <c r="C77" s="206"/>
      <c r="D77" s="187">
        <v>290</v>
      </c>
      <c r="E77" s="188">
        <v>195</v>
      </c>
      <c r="F77" s="188">
        <v>337</v>
      </c>
      <c r="G77" s="188">
        <v>257</v>
      </c>
      <c r="H77" s="188">
        <v>188</v>
      </c>
      <c r="I77" s="188">
        <v>245</v>
      </c>
      <c r="J77" s="187">
        <v>121</v>
      </c>
      <c r="K77" s="189">
        <f t="shared" si="6"/>
        <v>1633</v>
      </c>
      <c r="L77" s="195">
        <f t="shared" si="7"/>
        <v>0.20995114425302133</v>
      </c>
      <c r="N77" s="14">
        <v>7778</v>
      </c>
    </row>
    <row r="78" spans="2:14" ht="20.100000000000001" customHeight="1">
      <c r="B78" s="205" t="s">
        <v>181</v>
      </c>
      <c r="C78" s="206"/>
      <c r="D78" s="187">
        <v>66</v>
      </c>
      <c r="E78" s="188">
        <v>26</v>
      </c>
      <c r="F78" s="188">
        <v>52</v>
      </c>
      <c r="G78" s="188">
        <v>30</v>
      </c>
      <c r="H78" s="188">
        <v>29</v>
      </c>
      <c r="I78" s="188">
        <v>30</v>
      </c>
      <c r="J78" s="187">
        <v>23</v>
      </c>
      <c r="K78" s="189">
        <f t="shared" si="6"/>
        <v>256</v>
      </c>
      <c r="L78" s="195">
        <f t="shared" si="7"/>
        <v>0.21262458471760798</v>
      </c>
      <c r="N78" s="14">
        <v>1204</v>
      </c>
    </row>
    <row r="79" spans="2:14" ht="20.100000000000001" customHeight="1">
      <c r="B79" s="205" t="s">
        <v>182</v>
      </c>
      <c r="C79" s="206"/>
      <c r="D79" s="187">
        <v>227</v>
      </c>
      <c r="E79" s="188">
        <v>162</v>
      </c>
      <c r="F79" s="188">
        <v>360</v>
      </c>
      <c r="G79" s="188">
        <v>195</v>
      </c>
      <c r="H79" s="188">
        <v>156</v>
      </c>
      <c r="I79" s="188">
        <v>270</v>
      </c>
      <c r="J79" s="187">
        <v>128</v>
      </c>
      <c r="K79" s="189">
        <f t="shared" si="6"/>
        <v>1498</v>
      </c>
      <c r="L79" s="195">
        <f t="shared" si="7"/>
        <v>0.16867469879518071</v>
      </c>
      <c r="N79" s="14">
        <v>8881</v>
      </c>
    </row>
    <row r="80" spans="2:14" ht="20.100000000000001" customHeight="1">
      <c r="B80" s="205" t="s">
        <v>183</v>
      </c>
      <c r="C80" s="206"/>
      <c r="D80" s="45">
        <v>54</v>
      </c>
      <c r="E80" s="46">
        <v>40</v>
      </c>
      <c r="F80" s="46">
        <v>65</v>
      </c>
      <c r="G80" s="46">
        <v>53</v>
      </c>
      <c r="H80" s="46">
        <v>32</v>
      </c>
      <c r="I80" s="46">
        <v>71</v>
      </c>
      <c r="J80" s="45">
        <v>39</v>
      </c>
      <c r="K80" s="47">
        <f t="shared" si="6"/>
        <v>354</v>
      </c>
      <c r="L80" s="195">
        <f t="shared" si="7"/>
        <v>0.17151162790697674</v>
      </c>
      <c r="N80" s="14">
        <v>2064</v>
      </c>
    </row>
    <row r="81" spans="2:14" ht="20.100000000000001" customHeight="1">
      <c r="B81" s="205" t="s">
        <v>184</v>
      </c>
      <c r="C81" s="206"/>
      <c r="D81" s="45">
        <v>56</v>
      </c>
      <c r="E81" s="46">
        <v>53</v>
      </c>
      <c r="F81" s="46">
        <v>117</v>
      </c>
      <c r="G81" s="46">
        <v>49</v>
      </c>
      <c r="H81" s="46">
        <v>53</v>
      </c>
      <c r="I81" s="46">
        <v>72</v>
      </c>
      <c r="J81" s="45">
        <v>34</v>
      </c>
      <c r="K81" s="47">
        <f t="shared" si="6"/>
        <v>434</v>
      </c>
      <c r="L81" s="195">
        <f t="shared" si="7"/>
        <v>0.16097922848664689</v>
      </c>
      <c r="N81" s="14">
        <v>2696</v>
      </c>
    </row>
    <row r="82" spans="2:14" ht="20.100000000000001" customHeight="1">
      <c r="B82" s="205" t="s">
        <v>185</v>
      </c>
      <c r="C82" s="206"/>
      <c r="D82" s="40">
        <v>258</v>
      </c>
      <c r="E82" s="39">
        <v>156</v>
      </c>
      <c r="F82" s="39">
        <v>273</v>
      </c>
      <c r="G82" s="39">
        <v>144</v>
      </c>
      <c r="H82" s="39">
        <v>121</v>
      </c>
      <c r="I82" s="39">
        <v>165</v>
      </c>
      <c r="J82" s="40">
        <v>96</v>
      </c>
      <c r="K82" s="190">
        <f t="shared" si="6"/>
        <v>1213</v>
      </c>
      <c r="L82" s="197">
        <f t="shared" si="7"/>
        <v>0.18739378958751737</v>
      </c>
      <c r="N82" s="14">
        <v>6473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0:C80"/>
    <mergeCell ref="B81:C81"/>
    <mergeCell ref="B82:C82"/>
    <mergeCell ref="B75:C75"/>
    <mergeCell ref="B76:C76"/>
    <mergeCell ref="B77:C77"/>
    <mergeCell ref="B78:C78"/>
    <mergeCell ref="B79:C79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7"/>
      <c r="C3" s="217"/>
      <c r="D3" s="217" t="s">
        <v>120</v>
      </c>
      <c r="E3" s="217"/>
      <c r="F3" s="217" t="s">
        <v>121</v>
      </c>
      <c r="G3" s="217"/>
      <c r="H3" s="217" t="s">
        <v>122</v>
      </c>
      <c r="I3" s="217"/>
      <c r="J3" s="217" t="s">
        <v>123</v>
      </c>
      <c r="K3" s="217"/>
      <c r="N3" s="109" t="s">
        <v>99</v>
      </c>
      <c r="O3" s="110"/>
      <c r="P3" s="111"/>
      <c r="Q3" s="61" t="s">
        <v>100</v>
      </c>
      <c r="R3" s="90" t="s">
        <v>101</v>
      </c>
      <c r="S3" s="90" t="s">
        <v>102</v>
      </c>
    </row>
    <row r="4" spans="1:19" ht="33" customHeight="1" thickTop="1" thickBot="1">
      <c r="B4" s="218"/>
      <c r="C4" s="218"/>
      <c r="D4" s="145" t="s">
        <v>125</v>
      </c>
      <c r="E4" s="146" t="s">
        <v>126</v>
      </c>
      <c r="F4" s="147" t="s">
        <v>125</v>
      </c>
      <c r="G4" s="148" t="s">
        <v>126</v>
      </c>
      <c r="H4" s="145" t="s">
        <v>125</v>
      </c>
      <c r="I4" s="146" t="s">
        <v>126</v>
      </c>
      <c r="J4" s="147" t="s">
        <v>125</v>
      </c>
      <c r="K4" s="148" t="s">
        <v>126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21" t="s">
        <v>112</v>
      </c>
      <c r="C5" s="221"/>
      <c r="D5" s="150">
        <v>6605</v>
      </c>
      <c r="E5" s="149">
        <v>367293.37000000005</v>
      </c>
      <c r="F5" s="151">
        <v>1872</v>
      </c>
      <c r="G5" s="152">
        <v>37008.750000000007</v>
      </c>
      <c r="H5" s="150">
        <v>550</v>
      </c>
      <c r="I5" s="149">
        <v>114072.13</v>
      </c>
      <c r="J5" s="151">
        <v>1195</v>
      </c>
      <c r="K5" s="152">
        <v>397716.13000000006</v>
      </c>
      <c r="M5" s="162">
        <f>Q5+Q7</f>
        <v>43809</v>
      </c>
      <c r="N5" s="121" t="s">
        <v>106</v>
      </c>
      <c r="O5" s="122"/>
      <c r="P5" s="134"/>
      <c r="Q5" s="123">
        <v>34848</v>
      </c>
      <c r="R5" s="124">
        <v>2093140.1300000015</v>
      </c>
      <c r="S5" s="124">
        <f>R5/Q5*100</f>
        <v>6006.4856806703438</v>
      </c>
    </row>
    <row r="6" spans="1:19" ht="20.100000000000001" customHeight="1">
      <c r="B6" s="219" t="s">
        <v>113</v>
      </c>
      <c r="C6" s="219"/>
      <c r="D6" s="153">
        <v>4907</v>
      </c>
      <c r="E6" s="154">
        <v>305121.57000000018</v>
      </c>
      <c r="F6" s="155">
        <v>1616</v>
      </c>
      <c r="G6" s="156">
        <v>29909.880000000005</v>
      </c>
      <c r="H6" s="153">
        <v>417</v>
      </c>
      <c r="I6" s="154">
        <v>89065.449999999983</v>
      </c>
      <c r="J6" s="155">
        <v>883</v>
      </c>
      <c r="K6" s="156">
        <v>273772.26999999996</v>
      </c>
      <c r="M6" s="58"/>
      <c r="N6" s="125"/>
      <c r="O6" s="94" t="s">
        <v>103</v>
      </c>
      <c r="P6" s="107"/>
      <c r="Q6" s="98">
        <f>Q5/Q$13</f>
        <v>0.63845223700120923</v>
      </c>
      <c r="R6" s="99">
        <f>R5/R$13</f>
        <v>0.39708673608477107</v>
      </c>
      <c r="S6" s="100" t="s">
        <v>105</v>
      </c>
    </row>
    <row r="7" spans="1:19" ht="20.100000000000001" customHeight="1">
      <c r="B7" s="219" t="s">
        <v>114</v>
      </c>
      <c r="C7" s="219"/>
      <c r="D7" s="153">
        <v>3178</v>
      </c>
      <c r="E7" s="154">
        <v>189837.27</v>
      </c>
      <c r="F7" s="155">
        <v>923</v>
      </c>
      <c r="G7" s="156">
        <v>16480.2</v>
      </c>
      <c r="H7" s="153">
        <v>483</v>
      </c>
      <c r="I7" s="154">
        <v>111747.47</v>
      </c>
      <c r="J7" s="155">
        <v>649</v>
      </c>
      <c r="K7" s="156">
        <v>207799.24</v>
      </c>
      <c r="M7" s="58"/>
      <c r="N7" s="126" t="s">
        <v>107</v>
      </c>
      <c r="O7" s="127"/>
      <c r="P7" s="135"/>
      <c r="Q7" s="128">
        <v>8961</v>
      </c>
      <c r="R7" s="129">
        <v>167861.62999999998</v>
      </c>
      <c r="S7" s="129">
        <f>R7/Q7*100</f>
        <v>1873.2466242606852</v>
      </c>
    </row>
    <row r="8" spans="1:19" ht="20.100000000000001" customHeight="1">
      <c r="B8" s="219" t="s">
        <v>115</v>
      </c>
      <c r="C8" s="219"/>
      <c r="D8" s="153">
        <v>1330</v>
      </c>
      <c r="E8" s="154">
        <v>81209.36</v>
      </c>
      <c r="F8" s="155">
        <v>298</v>
      </c>
      <c r="G8" s="156">
        <v>5519.99</v>
      </c>
      <c r="H8" s="153">
        <v>61</v>
      </c>
      <c r="I8" s="154">
        <v>12317.88</v>
      </c>
      <c r="J8" s="155">
        <v>304</v>
      </c>
      <c r="K8" s="156">
        <v>95525.9</v>
      </c>
      <c r="L8" s="89"/>
      <c r="M8" s="88"/>
      <c r="N8" s="130"/>
      <c r="O8" s="94" t="s">
        <v>103</v>
      </c>
      <c r="P8" s="107"/>
      <c r="Q8" s="98">
        <f>Q7/Q$13</f>
        <v>0.16417500274815874</v>
      </c>
      <c r="R8" s="99">
        <f>R7/R$13</f>
        <v>3.1844799024788387E-2</v>
      </c>
      <c r="S8" s="100" t="s">
        <v>104</v>
      </c>
    </row>
    <row r="9" spans="1:19" ht="20.100000000000001" customHeight="1">
      <c r="B9" s="219" t="s">
        <v>116</v>
      </c>
      <c r="C9" s="219"/>
      <c r="D9" s="153">
        <v>1864</v>
      </c>
      <c r="E9" s="154">
        <v>126566.99</v>
      </c>
      <c r="F9" s="155">
        <v>446</v>
      </c>
      <c r="G9" s="156">
        <v>9044.18</v>
      </c>
      <c r="H9" s="153">
        <v>331</v>
      </c>
      <c r="I9" s="154">
        <v>69059.17</v>
      </c>
      <c r="J9" s="155">
        <v>411</v>
      </c>
      <c r="K9" s="156">
        <v>130737.31</v>
      </c>
      <c r="L9" s="89"/>
      <c r="M9" s="88"/>
      <c r="N9" s="126" t="s">
        <v>108</v>
      </c>
      <c r="O9" s="127"/>
      <c r="P9" s="135"/>
      <c r="Q9" s="128">
        <v>3955</v>
      </c>
      <c r="R9" s="129">
        <v>873913.96</v>
      </c>
      <c r="S9" s="129">
        <f>R9/Q9*100</f>
        <v>22096.433881163084</v>
      </c>
    </row>
    <row r="10" spans="1:19" ht="20.100000000000001" customHeight="1">
      <c r="B10" s="219" t="s">
        <v>117</v>
      </c>
      <c r="C10" s="219"/>
      <c r="D10" s="153">
        <v>4489</v>
      </c>
      <c r="E10" s="154">
        <v>286943.5</v>
      </c>
      <c r="F10" s="155">
        <v>851</v>
      </c>
      <c r="G10" s="156">
        <v>16405.96</v>
      </c>
      <c r="H10" s="153">
        <v>576</v>
      </c>
      <c r="I10" s="154">
        <v>136994.48000000001</v>
      </c>
      <c r="J10" s="155">
        <v>995</v>
      </c>
      <c r="K10" s="156">
        <v>318394.52</v>
      </c>
      <c r="L10" s="89"/>
      <c r="M10" s="88"/>
      <c r="N10" s="95"/>
      <c r="O10" s="94" t="s">
        <v>103</v>
      </c>
      <c r="P10" s="107"/>
      <c r="Q10" s="98">
        <f>Q9/Q$13</f>
        <v>7.2459785277197611E-2</v>
      </c>
      <c r="R10" s="99">
        <f>R9/R$13</f>
        <v>0.16578901575754362</v>
      </c>
      <c r="S10" s="100" t="s">
        <v>104</v>
      </c>
    </row>
    <row r="11" spans="1:19" ht="20.100000000000001" customHeight="1">
      <c r="B11" s="219" t="s">
        <v>118</v>
      </c>
      <c r="C11" s="219"/>
      <c r="D11" s="153">
        <v>9698</v>
      </c>
      <c r="E11" s="154">
        <v>561164.66000000015</v>
      </c>
      <c r="F11" s="155">
        <v>2123</v>
      </c>
      <c r="G11" s="156">
        <v>37122.640000000007</v>
      </c>
      <c r="H11" s="153">
        <v>1228</v>
      </c>
      <c r="I11" s="154">
        <v>278913.99000000011</v>
      </c>
      <c r="J11" s="155">
        <v>1631</v>
      </c>
      <c r="K11" s="156">
        <v>480975.17</v>
      </c>
      <c r="L11" s="89"/>
      <c r="M11" s="88"/>
      <c r="N11" s="126" t="s">
        <v>109</v>
      </c>
      <c r="O11" s="127"/>
      <c r="P11" s="135"/>
      <c r="Q11" s="101">
        <v>6818</v>
      </c>
      <c r="R11" s="102">
        <v>2136325.9</v>
      </c>
      <c r="S11" s="102">
        <f>R11/Q11*100</f>
        <v>31333.615429744794</v>
      </c>
    </row>
    <row r="12" spans="1:19" ht="20.100000000000001" customHeight="1" thickBot="1">
      <c r="B12" s="220" t="s">
        <v>119</v>
      </c>
      <c r="C12" s="220"/>
      <c r="D12" s="157">
        <v>2777</v>
      </c>
      <c r="E12" s="158">
        <v>175003.41</v>
      </c>
      <c r="F12" s="159">
        <v>832</v>
      </c>
      <c r="G12" s="160">
        <v>16370.029999999997</v>
      </c>
      <c r="H12" s="157">
        <v>309</v>
      </c>
      <c r="I12" s="158">
        <v>61743.390000000007</v>
      </c>
      <c r="J12" s="159">
        <v>750</v>
      </c>
      <c r="K12" s="160">
        <v>231405.36</v>
      </c>
      <c r="L12" s="89"/>
      <c r="M12" s="88"/>
      <c r="N12" s="125"/>
      <c r="O12" s="84" t="s">
        <v>103</v>
      </c>
      <c r="P12" s="108"/>
      <c r="Q12" s="103">
        <f>Q11/Q$13</f>
        <v>0.12491297497343447</v>
      </c>
      <c r="R12" s="104">
        <f>R11/R$13</f>
        <v>0.40527944913289699</v>
      </c>
      <c r="S12" s="105" t="s">
        <v>104</v>
      </c>
    </row>
    <row r="13" spans="1:19" ht="20.100000000000001" customHeight="1" thickTop="1">
      <c r="B13" s="161" t="s">
        <v>124</v>
      </c>
      <c r="C13" s="161"/>
      <c r="D13" s="150">
        <v>34848</v>
      </c>
      <c r="E13" s="149">
        <v>2093140.1300000015</v>
      </c>
      <c r="F13" s="151">
        <v>8961</v>
      </c>
      <c r="G13" s="152">
        <v>167861.62999999998</v>
      </c>
      <c r="H13" s="150">
        <v>3955</v>
      </c>
      <c r="I13" s="149">
        <v>873913.96</v>
      </c>
      <c r="J13" s="151">
        <v>6818</v>
      </c>
      <c r="K13" s="152">
        <v>2136325.9</v>
      </c>
      <c r="M13" s="58"/>
      <c r="N13" s="131" t="s">
        <v>110</v>
      </c>
      <c r="O13" s="132"/>
      <c r="P13" s="133"/>
      <c r="Q13" s="96">
        <f>Q5+Q7+Q9+Q11</f>
        <v>54582</v>
      </c>
      <c r="R13" s="97">
        <f>R5+R7+R9+R11</f>
        <v>5271241.620000001</v>
      </c>
      <c r="S13" s="97">
        <f>R13/Q13*100</f>
        <v>9657.4724634494905</v>
      </c>
    </row>
    <row r="14" spans="1:19" ht="20.100000000000001" customHeight="1">
      <c r="N14" s="130"/>
      <c r="O14" s="94" t="s">
        <v>103</v>
      </c>
      <c r="P14" s="107"/>
      <c r="Q14" s="98">
        <f>Q13/Q$13</f>
        <v>1</v>
      </c>
      <c r="R14" s="99">
        <f>R13/R$13</f>
        <v>1</v>
      </c>
      <c r="S14" s="100" t="s">
        <v>104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0.64615535120328704</v>
      </c>
      <c r="O16" s="58">
        <f>F5/(D5+F5+H5+J5)</f>
        <v>0.18313441596556446</v>
      </c>
      <c r="P16" s="58">
        <f>H5/(D5+F5+H5+J5)</f>
        <v>5.3805517511250248E-2</v>
      </c>
      <c r="Q16" s="58">
        <f>J5/(D5+F5+H5+J5)</f>
        <v>0.11690471531989825</v>
      </c>
    </row>
    <row r="17" spans="13:17" ht="20.100000000000001" customHeight="1">
      <c r="M17" s="14" t="s">
        <v>132</v>
      </c>
      <c r="N17" s="58">
        <f t="shared" ref="N17:N23" si="0">D6/(D6+F6+H6+J6)</f>
        <v>0.62725297200562447</v>
      </c>
      <c r="O17" s="58">
        <f t="shared" ref="O17:O23" si="1">F6/(D6+F6+H6+J6)</f>
        <v>0.20657036942349483</v>
      </c>
      <c r="P17" s="58">
        <f t="shared" ref="P17:P23" si="2">H6/(D6+F6+H6+J6)</f>
        <v>5.3304358941582516E-2</v>
      </c>
      <c r="Q17" s="58">
        <f t="shared" ref="Q17:Q23" si="3">J6/(D6+F6+H6+J6)</f>
        <v>0.11287229962929822</v>
      </c>
    </row>
    <row r="18" spans="13:17" ht="20.100000000000001" customHeight="1">
      <c r="M18" s="14" t="s">
        <v>133</v>
      </c>
      <c r="N18" s="58">
        <f t="shared" si="0"/>
        <v>0.6072998280145232</v>
      </c>
      <c r="O18" s="58">
        <f t="shared" si="1"/>
        <v>0.17638066118861073</v>
      </c>
      <c r="P18" s="58">
        <f t="shared" si="2"/>
        <v>9.2298872539652202E-2</v>
      </c>
      <c r="Q18" s="58">
        <f t="shared" si="3"/>
        <v>0.12402063825721384</v>
      </c>
    </row>
    <row r="19" spans="13:17" ht="20.100000000000001" customHeight="1">
      <c r="M19" s="14" t="s">
        <v>134</v>
      </c>
      <c r="N19" s="58">
        <f t="shared" si="0"/>
        <v>0.66733567486201706</v>
      </c>
      <c r="O19" s="58">
        <f t="shared" si="1"/>
        <v>0.14952333166081286</v>
      </c>
      <c r="P19" s="58">
        <f t="shared" si="2"/>
        <v>3.0607124937280482E-2</v>
      </c>
      <c r="Q19" s="58">
        <f t="shared" si="3"/>
        <v>0.15253386853988962</v>
      </c>
    </row>
    <row r="20" spans="13:17" ht="20.100000000000001" customHeight="1">
      <c r="M20" s="14" t="s">
        <v>135</v>
      </c>
      <c r="N20" s="58">
        <f t="shared" si="0"/>
        <v>0.61074705111402361</v>
      </c>
      <c r="O20" s="58">
        <f t="shared" si="1"/>
        <v>0.14613368283093053</v>
      </c>
      <c r="P20" s="58">
        <f t="shared" si="2"/>
        <v>0.10845347313237222</v>
      </c>
      <c r="Q20" s="58">
        <f t="shared" si="3"/>
        <v>0.13466579292267367</v>
      </c>
    </row>
    <row r="21" spans="13:17" ht="20.100000000000001" customHeight="1">
      <c r="M21" s="14" t="s">
        <v>136</v>
      </c>
      <c r="N21" s="58">
        <f t="shared" si="0"/>
        <v>0.64954420489075382</v>
      </c>
      <c r="O21" s="58">
        <f t="shared" si="1"/>
        <v>0.12313702792649399</v>
      </c>
      <c r="P21" s="58">
        <f t="shared" si="2"/>
        <v>8.3345391405006505E-2</v>
      </c>
      <c r="Q21" s="58">
        <f t="shared" si="3"/>
        <v>0.14397337577774563</v>
      </c>
    </row>
    <row r="22" spans="13:17" ht="20.100000000000001" customHeight="1">
      <c r="M22" s="14" t="s">
        <v>137</v>
      </c>
      <c r="N22" s="58">
        <f t="shared" si="0"/>
        <v>0.66062670299727522</v>
      </c>
      <c r="O22" s="58">
        <f t="shared" si="1"/>
        <v>0.14461852861035424</v>
      </c>
      <c r="P22" s="58">
        <f t="shared" si="2"/>
        <v>8.3651226158038147E-2</v>
      </c>
      <c r="Q22" s="58">
        <f t="shared" si="3"/>
        <v>0.11110354223433243</v>
      </c>
    </row>
    <row r="23" spans="13:17" ht="20.100000000000001" customHeight="1">
      <c r="M23" s="14" t="s">
        <v>138</v>
      </c>
      <c r="N23" s="58">
        <f t="shared" si="0"/>
        <v>0.59490145672664951</v>
      </c>
      <c r="O23" s="58">
        <f t="shared" si="1"/>
        <v>0.17823479005998286</v>
      </c>
      <c r="P23" s="58">
        <f t="shared" si="2"/>
        <v>6.6195372750642675E-2</v>
      </c>
      <c r="Q23" s="58">
        <f t="shared" si="3"/>
        <v>0.16066838046272494</v>
      </c>
    </row>
    <row r="24" spans="13:17" ht="20.100000000000001" customHeight="1">
      <c r="M24" s="14" t="s">
        <v>139</v>
      </c>
      <c r="N24" s="58">
        <f t="shared" ref="N24" si="4">D13/(D13+F13+H13+J13)</f>
        <v>0.63845223700120923</v>
      </c>
      <c r="O24" s="58">
        <f t="shared" ref="O24" si="5">F13/(D13+F13+H13+J13)</f>
        <v>0.16417500274815874</v>
      </c>
      <c r="P24" s="58">
        <f t="shared" ref="P24" si="6">H13/(D13+F13+H13+J13)</f>
        <v>7.2459785277197611E-2</v>
      </c>
      <c r="Q24" s="58">
        <f t="shared" ref="Q24" si="7">J13/(D13+F13+H13+J13)</f>
        <v>0.12491297497343447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0.40093573518368353</v>
      </c>
      <c r="O29" s="58">
        <f>G5/(E5+G5+I5+K5)</f>
        <v>4.0398579450206654E-2</v>
      </c>
      <c r="P29" s="58">
        <f>I5/(E5+G5+I5+K5)</f>
        <v>0.12452060679864359</v>
      </c>
      <c r="Q29" s="58">
        <f>K5/(E5+G5+I5+K5)</f>
        <v>0.43414507856746626</v>
      </c>
    </row>
    <row r="30" spans="13:17" ht="20.100000000000001" customHeight="1">
      <c r="M30" s="14" t="s">
        <v>132</v>
      </c>
      <c r="N30" s="58">
        <f t="shared" ref="N30:N37" si="8">E6/(E6+G6+I6+K6)</f>
        <v>0.4372188701214586</v>
      </c>
      <c r="O30" s="58">
        <f t="shared" ref="O30:O37" si="9">G6/(E6+G6+I6+K6)</f>
        <v>4.2858864219492601E-2</v>
      </c>
      <c r="P30" s="58">
        <f t="shared" ref="P30:P37" si="10">I6/(E6+G6+I6+K6)</f>
        <v>0.12762485266400286</v>
      </c>
      <c r="Q30" s="58">
        <f t="shared" ref="Q30:Q37" si="11">K6/(E6+G6+I6+K6)</f>
        <v>0.39229741299504589</v>
      </c>
    </row>
    <row r="31" spans="13:17" ht="20.100000000000001" customHeight="1">
      <c r="M31" s="14" t="s">
        <v>133</v>
      </c>
      <c r="N31" s="58">
        <f t="shared" si="8"/>
        <v>0.36100057242917744</v>
      </c>
      <c r="O31" s="58">
        <f t="shared" si="9"/>
        <v>3.1339270912120319E-2</v>
      </c>
      <c r="P31" s="58">
        <f t="shared" si="10"/>
        <v>0.21250253249803022</v>
      </c>
      <c r="Q31" s="58">
        <f t="shared" si="11"/>
        <v>0.39515762416067207</v>
      </c>
    </row>
    <row r="32" spans="13:17" ht="20.100000000000001" customHeight="1">
      <c r="M32" s="14" t="s">
        <v>134</v>
      </c>
      <c r="N32" s="58">
        <f t="shared" si="8"/>
        <v>0.4173719156391224</v>
      </c>
      <c r="O32" s="58">
        <f t="shared" si="9"/>
        <v>2.8369744578812087E-2</v>
      </c>
      <c r="P32" s="58">
        <f t="shared" si="10"/>
        <v>6.3307199714575171E-2</v>
      </c>
      <c r="Q32" s="58">
        <f t="shared" si="11"/>
        <v>0.49095114006749024</v>
      </c>
    </row>
    <row r="33" spans="13:17" ht="20.100000000000001" customHeight="1">
      <c r="M33" s="14" t="s">
        <v>135</v>
      </c>
      <c r="N33" s="58">
        <f t="shared" si="8"/>
        <v>0.37735272287319621</v>
      </c>
      <c r="O33" s="58">
        <f t="shared" si="9"/>
        <v>2.6964739772631901E-2</v>
      </c>
      <c r="P33" s="58">
        <f t="shared" si="10"/>
        <v>0.20589622806754704</v>
      </c>
      <c r="Q33" s="58">
        <f t="shared" si="11"/>
        <v>0.38978630928662478</v>
      </c>
    </row>
    <row r="34" spans="13:17" ht="20.100000000000001" customHeight="1">
      <c r="M34" s="14" t="s">
        <v>136</v>
      </c>
      <c r="N34" s="58">
        <f t="shared" si="8"/>
        <v>0.37818499407556061</v>
      </c>
      <c r="O34" s="58">
        <f t="shared" si="9"/>
        <v>2.1622681417783934E-2</v>
      </c>
      <c r="P34" s="58">
        <f t="shared" si="10"/>
        <v>0.18055560278307231</v>
      </c>
      <c r="Q34" s="58">
        <f t="shared" si="11"/>
        <v>0.41963672172358307</v>
      </c>
    </row>
    <row r="35" spans="13:17" ht="20.100000000000001" customHeight="1">
      <c r="M35" s="14" t="s">
        <v>137</v>
      </c>
      <c r="N35" s="58">
        <f t="shared" si="8"/>
        <v>0.41317507446712781</v>
      </c>
      <c r="O35" s="58">
        <f t="shared" si="9"/>
        <v>2.7332707562903867E-2</v>
      </c>
      <c r="P35" s="58">
        <f t="shared" si="10"/>
        <v>0.20535916960304265</v>
      </c>
      <c r="Q35" s="58">
        <f t="shared" si="11"/>
        <v>0.35413304836692566</v>
      </c>
    </row>
    <row r="36" spans="13:17" ht="20.100000000000001" customHeight="1">
      <c r="M36" s="14" t="s">
        <v>138</v>
      </c>
      <c r="N36" s="58">
        <f t="shared" si="8"/>
        <v>0.36118760628899166</v>
      </c>
      <c r="O36" s="58">
        <f t="shared" si="9"/>
        <v>3.3785924231870573E-2</v>
      </c>
      <c r="P36" s="58">
        <f t="shared" si="10"/>
        <v>0.12743150112485047</v>
      </c>
      <c r="Q36" s="58">
        <f t="shared" si="11"/>
        <v>0.47759496835428733</v>
      </c>
    </row>
    <row r="37" spans="13:17" ht="20.100000000000001" customHeight="1">
      <c r="M37" s="14" t="s">
        <v>139</v>
      </c>
      <c r="N37" s="58">
        <f t="shared" si="8"/>
        <v>0.39708673608477107</v>
      </c>
      <c r="O37" s="58">
        <f t="shared" si="9"/>
        <v>3.1844799024788387E-2</v>
      </c>
      <c r="P37" s="58">
        <f t="shared" si="10"/>
        <v>0.16578901575754362</v>
      </c>
      <c r="Q37" s="58">
        <f t="shared" si="11"/>
        <v>0.40527944913289699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/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97</v>
      </c>
    </row>
    <row r="2" spans="1:14" s="14" customFormat="1" ht="20.100000000000001" customHeight="1"/>
    <row r="3" spans="1:14" s="14" customFormat="1" ht="20.100000000000001" customHeight="1">
      <c r="B3" s="203" t="s">
        <v>53</v>
      </c>
      <c r="C3" s="246"/>
      <c r="D3" s="247"/>
      <c r="E3" s="250" t="s">
        <v>51</v>
      </c>
      <c r="F3" s="239" t="s">
        <v>98</v>
      </c>
      <c r="G3" s="250" t="s">
        <v>56</v>
      </c>
      <c r="H3" s="239" t="s">
        <v>98</v>
      </c>
    </row>
    <row r="4" spans="1:14" s="14" customFormat="1" ht="20.100000000000001" customHeight="1" thickBot="1">
      <c r="B4" s="204"/>
      <c r="C4" s="248"/>
      <c r="D4" s="249"/>
      <c r="E4" s="251"/>
      <c r="F4" s="240"/>
      <c r="G4" s="251"/>
      <c r="H4" s="240"/>
      <c r="N4" s="24"/>
    </row>
    <row r="5" spans="1:14" s="14" customFormat="1" ht="20.100000000000001" customHeight="1" thickTop="1">
      <c r="B5" s="241" t="s">
        <v>68</v>
      </c>
      <c r="C5" s="242" t="s">
        <v>3</v>
      </c>
      <c r="D5" s="243"/>
      <c r="E5" s="163">
        <v>5101</v>
      </c>
      <c r="F5" s="164">
        <f t="shared" ref="F5:F16" si="0">E5/SUM(E$5:E$16)</f>
        <v>0.14637855831037649</v>
      </c>
      <c r="G5" s="165">
        <v>310774.85000000003</v>
      </c>
      <c r="H5" s="166">
        <f t="shared" ref="H5:H16" si="1">G5/SUM(G$5:G$16)</f>
        <v>0.1484730265049192</v>
      </c>
      <c r="N5" s="24"/>
    </row>
    <row r="6" spans="1:14" s="14" customFormat="1" ht="20.100000000000001" customHeight="1">
      <c r="B6" s="237"/>
      <c r="C6" s="244" t="s">
        <v>8</v>
      </c>
      <c r="D6" s="245"/>
      <c r="E6" s="167">
        <v>221</v>
      </c>
      <c r="F6" s="168">
        <f t="shared" si="0"/>
        <v>6.3418273645546369E-3</v>
      </c>
      <c r="G6" s="169">
        <v>16400.229999999996</v>
      </c>
      <c r="H6" s="170">
        <f t="shared" si="1"/>
        <v>7.835227926187625E-3</v>
      </c>
      <c r="N6" s="24"/>
    </row>
    <row r="7" spans="1:14" s="14" customFormat="1" ht="20.100000000000001" customHeight="1">
      <c r="B7" s="237"/>
      <c r="C7" s="244" t="s">
        <v>9</v>
      </c>
      <c r="D7" s="245"/>
      <c r="E7" s="167">
        <v>2396</v>
      </c>
      <c r="F7" s="168">
        <f t="shared" si="0"/>
        <v>6.8755739210284661E-2</v>
      </c>
      <c r="G7" s="169">
        <v>110429.96999999999</v>
      </c>
      <c r="H7" s="170">
        <f t="shared" si="1"/>
        <v>5.2758039663593846E-2</v>
      </c>
      <c r="N7" s="24"/>
    </row>
    <row r="8" spans="1:14" s="14" customFormat="1" ht="20.100000000000001" customHeight="1">
      <c r="B8" s="237"/>
      <c r="C8" s="244" t="s">
        <v>10</v>
      </c>
      <c r="D8" s="245"/>
      <c r="E8" s="167">
        <v>437</v>
      </c>
      <c r="F8" s="168">
        <f t="shared" si="0"/>
        <v>1.2540174471992654E-2</v>
      </c>
      <c r="G8" s="169">
        <v>20161.529999999995</v>
      </c>
      <c r="H8" s="170">
        <f t="shared" si="1"/>
        <v>9.6321931394053369E-3</v>
      </c>
      <c r="N8" s="24"/>
    </row>
    <row r="9" spans="1:14" s="14" customFormat="1" ht="20.100000000000001" customHeight="1">
      <c r="B9" s="237"/>
      <c r="C9" s="225" t="s">
        <v>70</v>
      </c>
      <c r="D9" s="226"/>
      <c r="E9" s="167">
        <v>4825</v>
      </c>
      <c r="F9" s="168">
        <f t="shared" si="0"/>
        <v>0.13845844811753902</v>
      </c>
      <c r="G9" s="169">
        <v>64236.999999999985</v>
      </c>
      <c r="H9" s="170">
        <f t="shared" si="1"/>
        <v>3.0689297424152859E-2</v>
      </c>
      <c r="N9" s="24"/>
    </row>
    <row r="10" spans="1:14" s="14" customFormat="1" ht="20.100000000000001" customHeight="1">
      <c r="B10" s="237"/>
      <c r="C10" s="244" t="s">
        <v>54</v>
      </c>
      <c r="D10" s="245"/>
      <c r="E10" s="167">
        <v>6803</v>
      </c>
      <c r="F10" s="168">
        <f t="shared" si="0"/>
        <v>0.1952192378328742</v>
      </c>
      <c r="G10" s="169">
        <v>773059.28000000014</v>
      </c>
      <c r="H10" s="170">
        <f t="shared" si="1"/>
        <v>0.36932992154710642</v>
      </c>
      <c r="N10" s="24"/>
    </row>
    <row r="11" spans="1:14" s="14" customFormat="1" ht="20.100000000000001" customHeight="1">
      <c r="B11" s="237"/>
      <c r="C11" s="244" t="s">
        <v>55</v>
      </c>
      <c r="D11" s="245"/>
      <c r="E11" s="167">
        <v>3210</v>
      </c>
      <c r="F11" s="168">
        <f t="shared" si="0"/>
        <v>9.2114325068870517E-2</v>
      </c>
      <c r="G11" s="169">
        <v>287109.18</v>
      </c>
      <c r="H11" s="170">
        <f t="shared" si="1"/>
        <v>0.13716672662522597</v>
      </c>
      <c r="N11" s="24"/>
    </row>
    <row r="12" spans="1:14" s="14" customFormat="1" ht="20.100000000000001" customHeight="1">
      <c r="B12" s="237"/>
      <c r="C12" s="225" t="s">
        <v>151</v>
      </c>
      <c r="D12" s="226"/>
      <c r="E12" s="167">
        <v>1159</v>
      </c>
      <c r="F12" s="168">
        <f t="shared" si="0"/>
        <v>3.3258723599632688E-2</v>
      </c>
      <c r="G12" s="169">
        <v>138991.01</v>
      </c>
      <c r="H12" s="170">
        <f t="shared" si="1"/>
        <v>6.6403107946719261E-2</v>
      </c>
      <c r="N12" s="24"/>
    </row>
    <row r="13" spans="1:14" s="14" customFormat="1" ht="20.100000000000001" customHeight="1">
      <c r="B13" s="237"/>
      <c r="C13" s="225" t="s">
        <v>149</v>
      </c>
      <c r="D13" s="226"/>
      <c r="E13" s="167">
        <v>211</v>
      </c>
      <c r="F13" s="168">
        <f t="shared" si="0"/>
        <v>6.0548668503213957E-3</v>
      </c>
      <c r="G13" s="169">
        <v>16118.759999999997</v>
      </c>
      <c r="H13" s="170">
        <f t="shared" si="1"/>
        <v>7.7007553240116778E-3</v>
      </c>
      <c r="N13" s="24"/>
    </row>
    <row r="14" spans="1:14" s="14" customFormat="1" ht="20.100000000000001" customHeight="1">
      <c r="B14" s="237"/>
      <c r="C14" s="225" t="s">
        <v>150</v>
      </c>
      <c r="D14" s="226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37"/>
      <c r="C15" s="225" t="s">
        <v>72</v>
      </c>
      <c r="D15" s="226"/>
      <c r="E15" s="167">
        <v>9428</v>
      </c>
      <c r="F15" s="168">
        <f t="shared" si="0"/>
        <v>0.2705463728191001</v>
      </c>
      <c r="G15" s="169">
        <v>127925.31999999998</v>
      </c>
      <c r="H15" s="170">
        <f t="shared" si="1"/>
        <v>6.1116462374642813E-2</v>
      </c>
      <c r="N15" s="24"/>
    </row>
    <row r="16" spans="1:14" s="14" customFormat="1" ht="20.100000000000001" customHeight="1">
      <c r="B16" s="238"/>
      <c r="C16" s="252" t="s">
        <v>71</v>
      </c>
      <c r="D16" s="253"/>
      <c r="E16" s="171">
        <v>1057</v>
      </c>
      <c r="F16" s="172">
        <f t="shared" si="0"/>
        <v>3.0331726354453626E-2</v>
      </c>
      <c r="G16" s="173">
        <v>227933.00000000003</v>
      </c>
      <c r="H16" s="174">
        <f t="shared" si="1"/>
        <v>0.108895241524035</v>
      </c>
      <c r="N16" s="24"/>
    </row>
    <row r="17" spans="2:8" s="14" customFormat="1" ht="20.100000000000001" hidden="1" customHeight="1">
      <c r="B17" s="236" t="s">
        <v>69</v>
      </c>
      <c r="C17" s="232" t="s">
        <v>83</v>
      </c>
      <c r="D17" s="233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37"/>
      <c r="C18" s="225" t="s">
        <v>84</v>
      </c>
      <c r="D18" s="226"/>
      <c r="E18" s="167">
        <v>0</v>
      </c>
      <c r="F18" s="168">
        <f t="shared" si="2"/>
        <v>0</v>
      </c>
      <c r="G18" s="169">
        <v>0</v>
      </c>
      <c r="H18" s="170">
        <f t="shared" si="3"/>
        <v>0</v>
      </c>
    </row>
    <row r="19" spans="2:8" s="14" customFormat="1" ht="20.100000000000001" customHeight="1">
      <c r="B19" s="237"/>
      <c r="C19" s="225" t="s">
        <v>85</v>
      </c>
      <c r="D19" s="226"/>
      <c r="E19" s="167">
        <v>695</v>
      </c>
      <c r="F19" s="168">
        <f t="shared" si="2"/>
        <v>7.7558308224528513E-2</v>
      </c>
      <c r="G19" s="169">
        <v>21938.73</v>
      </c>
      <c r="H19" s="170">
        <f t="shared" si="3"/>
        <v>0.13069532328501754</v>
      </c>
    </row>
    <row r="20" spans="2:8" s="14" customFormat="1" ht="20.100000000000001" customHeight="1">
      <c r="B20" s="237"/>
      <c r="C20" s="225" t="s">
        <v>86</v>
      </c>
      <c r="D20" s="226"/>
      <c r="E20" s="167">
        <v>187</v>
      </c>
      <c r="F20" s="168">
        <f t="shared" si="2"/>
        <v>2.0868206673362349E-2</v>
      </c>
      <c r="G20" s="169">
        <v>6716.75</v>
      </c>
      <c r="H20" s="170">
        <f t="shared" si="3"/>
        <v>4.0013611210614357E-2</v>
      </c>
    </row>
    <row r="21" spans="2:8" s="14" customFormat="1" ht="20.100000000000001" customHeight="1">
      <c r="B21" s="237"/>
      <c r="C21" s="225" t="s">
        <v>87</v>
      </c>
      <c r="D21" s="226"/>
      <c r="E21" s="167">
        <v>423</v>
      </c>
      <c r="F21" s="168">
        <f t="shared" si="2"/>
        <v>4.7204553063274188E-2</v>
      </c>
      <c r="G21" s="169">
        <v>5124.5199999999995</v>
      </c>
      <c r="H21" s="170">
        <f t="shared" si="3"/>
        <v>3.0528239240855695E-2</v>
      </c>
    </row>
    <row r="22" spans="2:8" s="14" customFormat="1" ht="20.100000000000001" hidden="1" customHeight="1">
      <c r="B22" s="237"/>
      <c r="C22" s="225" t="s">
        <v>88</v>
      </c>
      <c r="D22" s="226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37"/>
      <c r="C23" s="225" t="s">
        <v>89</v>
      </c>
      <c r="D23" s="226"/>
      <c r="E23" s="167">
        <v>2370</v>
      </c>
      <c r="F23" s="168">
        <f t="shared" si="2"/>
        <v>0.26447941078004689</v>
      </c>
      <c r="G23" s="169">
        <v>83141.650000000009</v>
      </c>
      <c r="H23" s="170">
        <f t="shared" si="3"/>
        <v>0.49529871716365442</v>
      </c>
    </row>
    <row r="24" spans="2:8" s="14" customFormat="1" ht="20.100000000000001" customHeight="1">
      <c r="B24" s="237"/>
      <c r="C24" s="225" t="s">
        <v>90</v>
      </c>
      <c r="D24" s="226"/>
      <c r="E24" s="167">
        <v>68</v>
      </c>
      <c r="F24" s="168">
        <f t="shared" si="2"/>
        <v>7.5884387903135814E-3</v>
      </c>
      <c r="G24" s="169">
        <v>2213.1399999999994</v>
      </c>
      <c r="H24" s="170">
        <f t="shared" si="3"/>
        <v>1.3184311387897277E-2</v>
      </c>
    </row>
    <row r="25" spans="2:8" s="14" customFormat="1" ht="20.100000000000001" customHeight="1">
      <c r="B25" s="237"/>
      <c r="C25" s="225" t="s">
        <v>144</v>
      </c>
      <c r="D25" s="226"/>
      <c r="E25" s="167">
        <v>9</v>
      </c>
      <c r="F25" s="168">
        <f t="shared" si="2"/>
        <v>1.004352192835621E-3</v>
      </c>
      <c r="G25" s="169">
        <v>397.78</v>
      </c>
      <c r="H25" s="170">
        <f t="shared" si="3"/>
        <v>2.3696898451420968E-3</v>
      </c>
    </row>
    <row r="26" spans="2:8" s="14" customFormat="1" ht="20.100000000000001" customHeight="1">
      <c r="B26" s="237"/>
      <c r="C26" s="225" t="s">
        <v>145</v>
      </c>
      <c r="D26" s="226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37"/>
      <c r="C27" s="225" t="s">
        <v>92</v>
      </c>
      <c r="D27" s="226"/>
      <c r="E27" s="167">
        <v>4999</v>
      </c>
      <c r="F27" s="168">
        <f t="shared" si="2"/>
        <v>0.55786184577614106</v>
      </c>
      <c r="G27" s="169">
        <v>30979.65</v>
      </c>
      <c r="H27" s="170">
        <f t="shared" si="3"/>
        <v>0.18455468352118348</v>
      </c>
    </row>
    <row r="28" spans="2:8" s="14" customFormat="1" ht="20.100000000000001" customHeight="1">
      <c r="B28" s="238"/>
      <c r="C28" s="225" t="s">
        <v>91</v>
      </c>
      <c r="D28" s="226"/>
      <c r="E28" s="171">
        <v>210</v>
      </c>
      <c r="F28" s="172">
        <f t="shared" si="2"/>
        <v>2.3434884499497825E-2</v>
      </c>
      <c r="G28" s="173">
        <v>17349.41</v>
      </c>
      <c r="H28" s="174">
        <f t="shared" si="3"/>
        <v>0.10335542434563515</v>
      </c>
    </row>
    <row r="29" spans="2:8" s="14" customFormat="1" ht="20.100000000000001" customHeight="1">
      <c r="B29" s="234" t="s">
        <v>82</v>
      </c>
      <c r="C29" s="232" t="s">
        <v>73</v>
      </c>
      <c r="D29" s="233"/>
      <c r="E29" s="175">
        <v>170</v>
      </c>
      <c r="F29" s="176">
        <f t="shared" ref="F29:F40" si="4">E29/SUM(E$29:E$40)</f>
        <v>4.2983565107458911E-2</v>
      </c>
      <c r="G29" s="177">
        <v>30193.8</v>
      </c>
      <c r="H29" s="178">
        <f t="shared" ref="H29:H40" si="5">G29/SUM(G$29:G$40)</f>
        <v>3.4550083168370493E-2</v>
      </c>
    </row>
    <row r="30" spans="2:8" s="14" customFormat="1" ht="20.100000000000001" customHeight="1">
      <c r="B30" s="235"/>
      <c r="C30" s="225" t="s">
        <v>74</v>
      </c>
      <c r="D30" s="226"/>
      <c r="E30" s="167">
        <v>7</v>
      </c>
      <c r="F30" s="168">
        <f t="shared" si="4"/>
        <v>1.7699115044247787E-3</v>
      </c>
      <c r="G30" s="169">
        <v>1342.23</v>
      </c>
      <c r="H30" s="170">
        <f t="shared" si="5"/>
        <v>1.5358834638595318E-3</v>
      </c>
    </row>
    <row r="31" spans="2:8" s="14" customFormat="1" ht="20.100000000000001" customHeight="1">
      <c r="B31" s="235"/>
      <c r="C31" s="225" t="s">
        <v>75</v>
      </c>
      <c r="D31" s="226"/>
      <c r="E31" s="167">
        <v>133</v>
      </c>
      <c r="F31" s="168">
        <f t="shared" si="4"/>
        <v>3.3628318584070796E-2</v>
      </c>
      <c r="G31" s="169">
        <v>18779.499999999993</v>
      </c>
      <c r="H31" s="170">
        <f t="shared" si="5"/>
        <v>2.1488957562824602E-2</v>
      </c>
    </row>
    <row r="32" spans="2:8" s="14" customFormat="1" ht="20.100000000000001" customHeight="1">
      <c r="B32" s="235"/>
      <c r="C32" s="225" t="s">
        <v>76</v>
      </c>
      <c r="D32" s="226"/>
      <c r="E32" s="167">
        <v>9</v>
      </c>
      <c r="F32" s="168">
        <f t="shared" si="4"/>
        <v>2.2756005056890011E-3</v>
      </c>
      <c r="G32" s="169">
        <v>343</v>
      </c>
      <c r="H32" s="170">
        <f t="shared" si="5"/>
        <v>3.924871505657148E-4</v>
      </c>
    </row>
    <row r="33" spans="2:8" s="14" customFormat="1" ht="20.100000000000001" customHeight="1">
      <c r="B33" s="235"/>
      <c r="C33" s="225" t="s">
        <v>77</v>
      </c>
      <c r="D33" s="226"/>
      <c r="E33" s="167">
        <v>580</v>
      </c>
      <c r="F33" s="168">
        <f t="shared" si="4"/>
        <v>0.14664981036662453</v>
      </c>
      <c r="G33" s="169">
        <v>134246.11999999997</v>
      </c>
      <c r="H33" s="170">
        <f t="shared" si="5"/>
        <v>0.1536148020796006</v>
      </c>
    </row>
    <row r="34" spans="2:8" s="14" customFormat="1" ht="20.100000000000001" customHeight="1">
      <c r="B34" s="235"/>
      <c r="C34" s="225" t="s">
        <v>78</v>
      </c>
      <c r="D34" s="226"/>
      <c r="E34" s="167">
        <v>117</v>
      </c>
      <c r="F34" s="168">
        <f t="shared" si="4"/>
        <v>2.9582806573957017E-2</v>
      </c>
      <c r="G34" s="169">
        <v>8137.59</v>
      </c>
      <c r="H34" s="170">
        <f t="shared" si="5"/>
        <v>9.3116603835919978E-3</v>
      </c>
    </row>
    <row r="35" spans="2:8" s="14" customFormat="1" ht="20.100000000000001" customHeight="1">
      <c r="B35" s="235"/>
      <c r="C35" s="225" t="s">
        <v>79</v>
      </c>
      <c r="D35" s="226"/>
      <c r="E35" s="167">
        <v>1812</v>
      </c>
      <c r="F35" s="168">
        <f t="shared" si="4"/>
        <v>0.45815423514538561</v>
      </c>
      <c r="G35" s="169">
        <v>523042.19</v>
      </c>
      <c r="H35" s="170">
        <f t="shared" si="5"/>
        <v>0.59850536087099482</v>
      </c>
    </row>
    <row r="36" spans="2:8" s="14" customFormat="1" ht="20.100000000000001" customHeight="1">
      <c r="B36" s="235"/>
      <c r="C36" s="225" t="s">
        <v>80</v>
      </c>
      <c r="D36" s="226"/>
      <c r="E36" s="167">
        <v>24</v>
      </c>
      <c r="F36" s="168">
        <f t="shared" si="4"/>
        <v>6.0682680151706702E-3</v>
      </c>
      <c r="G36" s="169">
        <v>6235.98</v>
      </c>
      <c r="H36" s="170">
        <f t="shared" si="5"/>
        <v>7.13569102386235E-3</v>
      </c>
    </row>
    <row r="37" spans="2:8" s="14" customFormat="1" ht="20.100000000000001" customHeight="1">
      <c r="B37" s="235"/>
      <c r="C37" s="225" t="s">
        <v>81</v>
      </c>
      <c r="D37" s="226"/>
      <c r="E37" s="167">
        <v>26</v>
      </c>
      <c r="F37" s="168">
        <f t="shared" si="4"/>
        <v>6.5739570164348926E-3</v>
      </c>
      <c r="G37" s="169">
        <v>5810.9900000000007</v>
      </c>
      <c r="H37" s="170">
        <f t="shared" si="5"/>
        <v>6.6493845687051406E-3</v>
      </c>
    </row>
    <row r="38" spans="2:8" s="14" customFormat="1" ht="20.100000000000001" customHeight="1">
      <c r="B38" s="235"/>
      <c r="C38" s="225" t="s">
        <v>146</v>
      </c>
      <c r="D38" s="226"/>
      <c r="E38" s="167">
        <v>66</v>
      </c>
      <c r="F38" s="168">
        <f t="shared" si="4"/>
        <v>1.6687737041719341E-2</v>
      </c>
      <c r="G38" s="169">
        <v>20290.59</v>
      </c>
      <c r="H38" s="170">
        <f t="shared" si="5"/>
        <v>2.3218063709612789E-2</v>
      </c>
    </row>
    <row r="39" spans="2:8" s="14" customFormat="1" ht="20.100000000000001" customHeight="1">
      <c r="B39" s="235"/>
      <c r="C39" s="227" t="s">
        <v>93</v>
      </c>
      <c r="D39" s="228"/>
      <c r="E39" s="167">
        <v>52</v>
      </c>
      <c r="F39" s="168">
        <f t="shared" si="4"/>
        <v>1.3147914032869785E-2</v>
      </c>
      <c r="G39" s="169">
        <v>15105.74</v>
      </c>
      <c r="H39" s="184">
        <f t="shared" si="5"/>
        <v>1.7285156996462218E-2</v>
      </c>
    </row>
    <row r="40" spans="2:8" s="14" customFormat="1" ht="20.100000000000001" customHeight="1">
      <c r="B40" s="182"/>
      <c r="C40" s="252" t="s">
        <v>147</v>
      </c>
      <c r="D40" s="253"/>
      <c r="E40" s="167">
        <v>959</v>
      </c>
      <c r="F40" s="185">
        <f t="shared" si="4"/>
        <v>0.2424778761061947</v>
      </c>
      <c r="G40" s="169">
        <v>110386.22999999998</v>
      </c>
      <c r="H40" s="172">
        <f t="shared" si="5"/>
        <v>0.12631246902154991</v>
      </c>
    </row>
    <row r="41" spans="2:8" s="14" customFormat="1" ht="20.100000000000001" customHeight="1">
      <c r="B41" s="229" t="s">
        <v>94</v>
      </c>
      <c r="C41" s="232" t="s">
        <v>95</v>
      </c>
      <c r="D41" s="233"/>
      <c r="E41" s="175">
        <v>3715</v>
      </c>
      <c r="F41" s="176">
        <f>E41/SUM(E$41:E$43)</f>
        <v>0.54488119683191549</v>
      </c>
      <c r="G41" s="177">
        <v>1102774.1499999999</v>
      </c>
      <c r="H41" s="178">
        <f>G41/SUM(G$41:G$43)</f>
        <v>0.51620127341057842</v>
      </c>
    </row>
    <row r="42" spans="2:8" s="14" customFormat="1" ht="20.100000000000001" customHeight="1">
      <c r="B42" s="230"/>
      <c r="C42" s="225" t="s">
        <v>96</v>
      </c>
      <c r="D42" s="226"/>
      <c r="E42" s="167">
        <v>2708</v>
      </c>
      <c r="F42" s="168">
        <f>E42/SUM(E$41:E$43)</f>
        <v>0.39718392490466414</v>
      </c>
      <c r="G42" s="169">
        <v>877922.29999999993</v>
      </c>
      <c r="H42" s="170">
        <f>G42/SUM(G$41:G$43)</f>
        <v>0.41094961213548925</v>
      </c>
    </row>
    <row r="43" spans="2:8" s="14" customFormat="1" ht="20.100000000000001" customHeight="1">
      <c r="B43" s="231"/>
      <c r="C43" s="225" t="s">
        <v>148</v>
      </c>
      <c r="D43" s="226"/>
      <c r="E43" s="183">
        <v>395</v>
      </c>
      <c r="F43" s="168">
        <f>E43/SUM(E$41:E$43)</f>
        <v>5.7934878263420357E-2</v>
      </c>
      <c r="G43" s="169">
        <v>155629.45000000001</v>
      </c>
      <c r="H43" s="170">
        <f>G43/SUM(G$41:G$43)</f>
        <v>7.2849114453932343E-2</v>
      </c>
    </row>
    <row r="44" spans="2:8" s="14" customFormat="1" ht="20.100000000000001" customHeight="1">
      <c r="B44" s="222" t="s">
        <v>111</v>
      </c>
      <c r="C44" s="223"/>
      <c r="D44" s="224"/>
      <c r="E44" s="144">
        <f>SUM(E5:E43)</f>
        <v>54582</v>
      </c>
      <c r="F44" s="179">
        <f>E44/E$44</f>
        <v>1</v>
      </c>
      <c r="G44" s="180">
        <f>SUM(G5:G43)</f>
        <v>5271241.62</v>
      </c>
      <c r="H44" s="181">
        <f>G44/G$44</f>
        <v>1</v>
      </c>
    </row>
    <row r="45" spans="2:8" s="14" customFormat="1" ht="20.100000000000001" customHeight="1">
      <c r="B45" s="27"/>
      <c r="C45" s="27"/>
      <c r="D45" s="27"/>
      <c r="E45" s="198"/>
      <c r="F45" s="199"/>
      <c r="G45" s="200"/>
      <c r="H45" s="199"/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49"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4:D44"/>
    <mergeCell ref="C35:D35"/>
    <mergeCell ref="C36:D36"/>
    <mergeCell ref="C37:D37"/>
    <mergeCell ref="C39:D39"/>
    <mergeCell ref="B41:B43"/>
    <mergeCell ref="C41:D41"/>
    <mergeCell ref="C42:D42"/>
    <mergeCell ref="B29:B39"/>
    <mergeCell ref="C29:D29"/>
    <mergeCell ref="C30:D30"/>
    <mergeCell ref="C31:D31"/>
    <mergeCell ref="C32:D32"/>
    <mergeCell ref="C33:D33"/>
    <mergeCell ref="C34:D34"/>
    <mergeCell ref="C43:D43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60" t="s">
        <v>57</v>
      </c>
      <c r="C3" s="261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8" t="s">
        <v>26</v>
      </c>
      <c r="C4" s="259"/>
      <c r="D4" s="62">
        <v>3299</v>
      </c>
      <c r="E4" s="67">
        <v>59811.61</v>
      </c>
      <c r="F4" s="67">
        <f>E4*1000/D4</f>
        <v>18130.22431039709</v>
      </c>
      <c r="G4" s="67">
        <v>50320</v>
      </c>
      <c r="H4" s="63">
        <f>F4/G4</f>
        <v>0.36029857532585635</v>
      </c>
      <c r="K4" s="14">
        <f>D4*G4</f>
        <v>166005680</v>
      </c>
      <c r="L4" s="14" t="s">
        <v>26</v>
      </c>
      <c r="M4" s="24">
        <f>G4-F4</f>
        <v>32189.77568960291</v>
      </c>
    </row>
    <row r="5" spans="1:13" s="14" customFormat="1" ht="20.100000000000001" customHeight="1">
      <c r="B5" s="254" t="s">
        <v>27</v>
      </c>
      <c r="C5" s="255"/>
      <c r="D5" s="64">
        <v>3664</v>
      </c>
      <c r="E5" s="68">
        <v>108241.25</v>
      </c>
      <c r="F5" s="68">
        <f t="shared" ref="F5:F13" si="0">E5*1000/D5</f>
        <v>29541.825873362446</v>
      </c>
      <c r="G5" s="68">
        <v>105310</v>
      </c>
      <c r="H5" s="65">
        <f t="shared" ref="H5:H10" si="1">F5/G5</f>
        <v>0.28052251327853428</v>
      </c>
      <c r="K5" s="14">
        <f t="shared" ref="K5:K10" si="2">D5*G5</f>
        <v>385855840</v>
      </c>
      <c r="L5" s="14" t="s">
        <v>27</v>
      </c>
      <c r="M5" s="24">
        <f t="shared" ref="M5:M10" si="3">G5-F5</f>
        <v>75768.174126637547</v>
      </c>
    </row>
    <row r="6" spans="1:13" s="14" customFormat="1" ht="20.100000000000001" customHeight="1">
      <c r="B6" s="254" t="s">
        <v>28</v>
      </c>
      <c r="C6" s="255"/>
      <c r="D6" s="64">
        <v>6268</v>
      </c>
      <c r="E6" s="68">
        <v>572135.41</v>
      </c>
      <c r="F6" s="68">
        <f t="shared" si="0"/>
        <v>91278.782705807273</v>
      </c>
      <c r="G6" s="68">
        <v>167650</v>
      </c>
      <c r="H6" s="65">
        <f t="shared" si="1"/>
        <v>0.54446037999288566</v>
      </c>
      <c r="K6" s="14">
        <f t="shared" si="2"/>
        <v>1050830200</v>
      </c>
      <c r="L6" s="14" t="s">
        <v>28</v>
      </c>
      <c r="M6" s="24">
        <f t="shared" si="3"/>
        <v>76371.217294192727</v>
      </c>
    </row>
    <row r="7" spans="1:13" s="14" customFormat="1" ht="20.100000000000001" customHeight="1">
      <c r="B7" s="254" t="s">
        <v>29</v>
      </c>
      <c r="C7" s="255"/>
      <c r="D7" s="64">
        <v>3960</v>
      </c>
      <c r="E7" s="68">
        <v>467368.14</v>
      </c>
      <c r="F7" s="68">
        <f t="shared" si="0"/>
        <v>118022.25757575757</v>
      </c>
      <c r="G7" s="68">
        <v>197050</v>
      </c>
      <c r="H7" s="65">
        <f t="shared" si="1"/>
        <v>0.5989457375070163</v>
      </c>
      <c r="K7" s="14">
        <f t="shared" si="2"/>
        <v>780318000</v>
      </c>
      <c r="L7" s="14" t="s">
        <v>29</v>
      </c>
      <c r="M7" s="24">
        <f t="shared" si="3"/>
        <v>79027.742424242431</v>
      </c>
    </row>
    <row r="8" spans="1:13" s="14" customFormat="1" ht="20.100000000000001" customHeight="1">
      <c r="B8" s="254" t="s">
        <v>30</v>
      </c>
      <c r="C8" s="255"/>
      <c r="D8" s="64">
        <v>2463</v>
      </c>
      <c r="E8" s="68">
        <v>383563.65</v>
      </c>
      <c r="F8" s="68">
        <f t="shared" si="0"/>
        <v>155730.26796589524</v>
      </c>
      <c r="G8" s="68">
        <v>270480</v>
      </c>
      <c r="H8" s="65">
        <f t="shared" si="1"/>
        <v>0.57575520543439529</v>
      </c>
      <c r="K8" s="14">
        <f t="shared" si="2"/>
        <v>666192240</v>
      </c>
      <c r="L8" s="14" t="s">
        <v>30</v>
      </c>
      <c r="M8" s="24">
        <f t="shared" si="3"/>
        <v>114749.73203410476</v>
      </c>
    </row>
    <row r="9" spans="1:13" s="14" customFormat="1" ht="20.100000000000001" customHeight="1">
      <c r="B9" s="254" t="s">
        <v>31</v>
      </c>
      <c r="C9" s="255"/>
      <c r="D9" s="64">
        <v>2341</v>
      </c>
      <c r="E9" s="68">
        <v>438797.86</v>
      </c>
      <c r="F9" s="68">
        <f t="shared" si="0"/>
        <v>187440.35027765913</v>
      </c>
      <c r="G9" s="68">
        <v>309380</v>
      </c>
      <c r="H9" s="65">
        <f t="shared" si="1"/>
        <v>0.60585800723272076</v>
      </c>
      <c r="K9" s="14">
        <f t="shared" si="2"/>
        <v>724258580</v>
      </c>
      <c r="L9" s="14" t="s">
        <v>31</v>
      </c>
      <c r="M9" s="24">
        <f t="shared" si="3"/>
        <v>121939.64972234087</v>
      </c>
    </row>
    <row r="10" spans="1:13" s="14" customFormat="1" ht="20.100000000000001" customHeight="1">
      <c r="B10" s="256" t="s">
        <v>32</v>
      </c>
      <c r="C10" s="257"/>
      <c r="D10" s="72">
        <v>1069</v>
      </c>
      <c r="E10" s="73">
        <v>231083.84000000003</v>
      </c>
      <c r="F10" s="73">
        <f t="shared" si="0"/>
        <v>216168.2319925164</v>
      </c>
      <c r="G10" s="73">
        <v>362170</v>
      </c>
      <c r="H10" s="75">
        <f t="shared" si="1"/>
        <v>0.59686951429581803</v>
      </c>
      <c r="K10" s="14">
        <f t="shared" si="2"/>
        <v>387159730</v>
      </c>
      <c r="L10" s="14" t="s">
        <v>32</v>
      </c>
      <c r="M10" s="24">
        <f t="shared" si="3"/>
        <v>146001.7680074836</v>
      </c>
    </row>
    <row r="11" spans="1:13" s="14" customFormat="1" ht="20.100000000000001" customHeight="1">
      <c r="B11" s="258" t="s">
        <v>64</v>
      </c>
      <c r="C11" s="259"/>
      <c r="D11" s="62">
        <f>SUM(D4:D5)</f>
        <v>6963</v>
      </c>
      <c r="E11" s="67">
        <f>SUM(E4:E5)</f>
        <v>168052.86</v>
      </c>
      <c r="F11" s="67">
        <f t="shared" si="0"/>
        <v>24135.122791900045</v>
      </c>
      <c r="G11" s="82"/>
      <c r="H11" s="63">
        <f>SUM(E4:E5)*1000/SUM(K4:K5)</f>
        <v>0.30451998175194384</v>
      </c>
    </row>
    <row r="12" spans="1:13" s="14" customFormat="1" ht="20.100000000000001" customHeight="1">
      <c r="B12" s="256" t="s">
        <v>58</v>
      </c>
      <c r="C12" s="257"/>
      <c r="D12" s="66">
        <f>SUM(D6:D10)</f>
        <v>16101</v>
      </c>
      <c r="E12" s="78">
        <f>SUM(E6:E10)</f>
        <v>2092948.9000000001</v>
      </c>
      <c r="F12" s="69">
        <f t="shared" si="0"/>
        <v>129988.75225141297</v>
      </c>
      <c r="G12" s="83"/>
      <c r="H12" s="70">
        <f>SUM(E6:E10)*1000/SUM(K6:K10)</f>
        <v>0.57996365093676605</v>
      </c>
    </row>
    <row r="13" spans="1:13" s="14" customFormat="1" ht="20.100000000000001" customHeight="1">
      <c r="B13" s="260" t="s">
        <v>65</v>
      </c>
      <c r="C13" s="261"/>
      <c r="D13" s="71">
        <f>SUM(D11:D12)</f>
        <v>23064</v>
      </c>
      <c r="E13" s="79">
        <f>SUM(E11:E12)</f>
        <v>2261001.7600000002</v>
      </c>
      <c r="F13" s="74">
        <f t="shared" si="0"/>
        <v>98031.640652098533</v>
      </c>
      <c r="G13" s="77"/>
      <c r="H13" s="76">
        <f>SUM(E4:E10)*1000/SUM(K4:K10)</f>
        <v>0.54342901136709598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09月状況（表紙）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'09月状況（表紙）'!Print_Area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2024-11-11T04:09:40Z</cp:lastPrinted>
  <dcterms:created xsi:type="dcterms:W3CDTF">2003-07-11T02:30:35Z</dcterms:created>
  <dcterms:modified xsi:type="dcterms:W3CDTF">2024-11-11T04:09:49Z</dcterms:modified>
</cp:coreProperties>
</file>