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C:\月次統計報告\2024年10月報告書\"/>
    </mc:Choice>
  </mc:AlternateContent>
  <xr:revisionPtr revIDLastSave="0" documentId="13_ncr:1_{05F84B88-4768-4B35-B09B-B8DD9B729BC0}" xr6:coauthVersionLast="36" xr6:coauthVersionMax="36" xr10:uidLastSave="{00000000-0000-0000-0000-000000000000}"/>
  <bookViews>
    <workbookView xWindow="-912" yWindow="5136" windowWidth="15480" windowHeight="6480" xr2:uid="{00000000-000D-0000-FFFF-FFFF00000000}"/>
  </bookViews>
  <sheets>
    <sheet name="10月状況（表紙）" sheetId="6" r:id="rId1"/>
    <sheet name="人口統計" sheetId="9" r:id="rId2"/>
    <sheet name="認定者数（2-1.2.3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'10月状況（表紙）'!$A$1:$L$45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人口統計!$A$1:$J$39</definedName>
    <definedName name="_xlnm.Print_Area" localSheetId="2">'認定者数（2-1.2.3）'!$A$1:$L$83</definedName>
  </definedNames>
  <calcPr calcId="191029" concurrentManualCount="2"/>
</workbook>
</file>

<file path=xl/calcChain.xml><?xml version="1.0" encoding="utf-8"?>
<calcChain xmlns="http://schemas.openxmlformats.org/spreadsheetml/2006/main">
  <c r="U6" i="10" l="1"/>
  <c r="T6" i="10"/>
  <c r="S6" i="10"/>
  <c r="R6" i="10"/>
  <c r="Q6" i="10"/>
  <c r="P6" i="10"/>
  <c r="O6" i="10"/>
  <c r="F41" i="12" l="1"/>
  <c r="H40" i="12"/>
  <c r="F40" i="12"/>
  <c r="H39" i="12"/>
  <c r="F39" i="12"/>
  <c r="H38" i="12"/>
  <c r="F38" i="12"/>
  <c r="H37" i="12"/>
  <c r="F37" i="12"/>
  <c r="H36" i="12"/>
  <c r="F36" i="12"/>
  <c r="H35" i="12"/>
  <c r="F35" i="12"/>
  <c r="H34" i="12"/>
  <c r="F34" i="12"/>
  <c r="H33" i="12"/>
  <c r="F33" i="12"/>
  <c r="H32" i="12"/>
  <c r="F32" i="12"/>
  <c r="H31" i="12"/>
  <c r="F31" i="12"/>
  <c r="H30" i="12"/>
  <c r="F30" i="12"/>
  <c r="H29" i="12"/>
  <c r="F29" i="12"/>
  <c r="K82" i="10" l="1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L50" i="10" s="1"/>
  <c r="L82" i="10" l="1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F5" i="9" l="1"/>
  <c r="H12" i="12" l="1"/>
  <c r="F12" i="12"/>
  <c r="H43" i="12" l="1"/>
  <c r="F43" i="12"/>
  <c r="H26" i="12"/>
  <c r="F26" i="12"/>
  <c r="H14" i="12"/>
  <c r="F14" i="12"/>
  <c r="K6" i="10" l="1"/>
  <c r="G44" i="12" l="1"/>
  <c r="H44" i="12" s="1"/>
  <c r="K4" i="13" l="1"/>
  <c r="H42" i="12"/>
  <c r="H41" i="12"/>
  <c r="F42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E44" i="12"/>
  <c r="F44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M13" i="9"/>
  <c r="L13" i="9"/>
  <c r="M12" i="9"/>
  <c r="L12" i="9"/>
  <c r="M11" i="9"/>
  <c r="L11" i="9"/>
  <c r="M10" i="9"/>
  <c r="L10" i="9"/>
  <c r="M9" i="9"/>
  <c r="L9" i="9"/>
  <c r="M8" i="9"/>
  <c r="L8" i="9"/>
  <c r="M7" i="9"/>
  <c r="L7" i="9"/>
  <c r="M6" i="9"/>
  <c r="L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U7" i="10" l="1"/>
  <c r="Q7" i="10"/>
  <c r="R7" i="10"/>
  <c r="O7" i="10"/>
  <c r="T7" i="10"/>
  <c r="P7" i="10"/>
  <c r="S7" i="10"/>
  <c r="K4" i="10"/>
  <c r="K9" i="10" l="1"/>
  <c r="H5" i="9"/>
  <c r="G5" i="9"/>
  <c r="E5" i="9"/>
  <c r="C5" i="9"/>
  <c r="D13" i="9"/>
  <c r="I13" i="9" s="1"/>
  <c r="D12" i="9"/>
  <c r="D11" i="9"/>
  <c r="D10" i="9"/>
  <c r="D9" i="9"/>
  <c r="D8" i="9"/>
  <c r="D7" i="9"/>
  <c r="D6" i="9"/>
  <c r="I7" i="9" l="1"/>
  <c r="L25" i="10"/>
  <c r="K7" i="9"/>
  <c r="I11" i="9"/>
  <c r="L29" i="10"/>
  <c r="K11" i="9"/>
  <c r="I8" i="9"/>
  <c r="L26" i="10"/>
  <c r="K8" i="9"/>
  <c r="I12" i="9"/>
  <c r="L30" i="10"/>
  <c r="K12" i="9"/>
  <c r="I9" i="9"/>
  <c r="L27" i="10"/>
  <c r="K9" i="9"/>
  <c r="L31" i="10"/>
  <c r="K13" i="9"/>
  <c r="I6" i="9"/>
  <c r="L24" i="10"/>
  <c r="K6" i="9"/>
  <c r="I10" i="9"/>
  <c r="L28" i="10"/>
  <c r="K10" i="9"/>
  <c r="M5" i="9"/>
  <c r="L5" i="9"/>
  <c r="D5" i="9"/>
  <c r="L6" i="10" s="1"/>
  <c r="I5" i="9" l="1"/>
  <c r="L32" i="10"/>
  <c r="L7" i="10"/>
  <c r="L5" i="10"/>
  <c r="L4" i="10"/>
  <c r="K5" i="9"/>
</calcChain>
</file>

<file path=xl/sharedStrings.xml><?xml version="1.0" encoding="utf-8"?>
<sst xmlns="http://schemas.openxmlformats.org/spreadsheetml/2006/main" count="261" uniqueCount="188">
  <si>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</si>
  <si>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</si>
  <si>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</si>
  <si>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</si>
  <si>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</si>
  <si>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</si>
  <si>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</si>
  <si>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</si>
  <si>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</si>
  <si>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</si>
  <si>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</si>
  <si>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</si>
  <si>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</si>
  <si>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</si>
  <si>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</si>
  <si>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</si>
  <si>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</si>
  <si>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</si>
  <si>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</si>
  <si>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</si>
  <si>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</si>
  <si>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</si>
  <si>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</si>
  <si>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</si>
  <si>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</si>
  <si>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</si>
  <si>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</si>
  <si>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</si>
  <si>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</si>
  <si>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</si>
  <si>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</si>
  <si>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</si>
  <si>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</si>
  <si>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</si>
  <si>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</si>
  <si>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</si>
  <si>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</si>
  <si>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</si>
  <si>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</si>
  <si>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</si>
  <si>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</si>
  <si>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</si>
  <si>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</si>
  <si>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</si>
  <si>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</si>
  <si>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</si>
  <si>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</si>
  <si>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</si>
  <si>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</si>
  <si>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</si>
  <si>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</si>
  <si>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</si>
  <si>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</si>
  <si>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</si>
  <si>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</si>
  <si>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</si>
  <si>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</si>
  <si>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</si>
  <si>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</si>
  <si>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</si>
  <si>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</si>
  <si>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</si>
  <si>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</si>
  <si>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</si>
  <si>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</si>
  <si>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</si>
  <si>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</si>
  <si>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</si>
  <si>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</si>
  <si>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</si>
  <si>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</si>
  <si>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</si>
  <si>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</si>
  <si>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</si>
  <si>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</si>
  <si>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</si>
  <si>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</si>
  <si>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</si>
  <si>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</si>
  <si>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</si>
  <si>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</si>
  <si>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</si>
  <si>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</si>
  <si>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</si>
  <si>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</si>
  <si>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</si>
  <si>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</si>
  <si>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</si>
  <si>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</si>
  <si>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</si>
  <si>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</si>
  <si>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</si>
  <si>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</si>
  <si>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</si>
  <si>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</si>
  <si>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</si>
  <si>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</si>
  <si>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</si>
  <si>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</si>
  <si>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</si>
  <si>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</si>
  <si>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</si>
  <si>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</si>
  <si>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</si>
  <si>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</si>
  <si>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</si>
  <si>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</si>
  <si>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</si>
  <si>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</si>
  <si>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</si>
  <si>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</si>
  <si>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</si>
  <si>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</si>
  <si>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</si>
  <si>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</si>
  <si>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</si>
  <si>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</si>
  <si>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</si>
  <si>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</si>
  <si>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</si>
  <si>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</si>
  <si>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</si>
  <si>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</si>
  <si>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</si>
  <si>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</si>
  <si>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</si>
  <si>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</si>
  <si>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</si>
  <si>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</si>
  <si>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</si>
  <si>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</si>
  <si>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</si>
  <si>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</si>
  <si>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</si>
  <si>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</si>
  <si>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</si>
  <si>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</si>
  <si>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</si>
  <si>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</si>
  <si>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</si>
  <si>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</si>
  <si>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</si>
  <si>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</si>
  <si>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</si>
  <si>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</si>
  <si>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</si>
  <si>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</si>
  <si>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</si>
  <si>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</si>
  <si>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</si>
  <si>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</si>
  <si>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</si>
  <si>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２-３．要介護・要支援認定者数（市町村別）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9">
      <t>シチョウソン</t>
    </rPh>
    <rPh sb="19" eb="20">
      <t>ベツ</t>
    </rPh>
    <phoneticPr fontId="2"/>
  </si>
  <si>
    <t>宇美町</t>
    <rPh sb="0" eb="3">
      <t>ウミマチ</t>
    </rPh>
    <phoneticPr fontId="2"/>
  </si>
  <si>
    <t>篠栗町</t>
    <rPh sb="0" eb="3">
      <t>ササグリマチ</t>
    </rPh>
    <phoneticPr fontId="2"/>
  </si>
  <si>
    <t>志免町</t>
    <rPh sb="0" eb="3">
      <t>シメマチ</t>
    </rPh>
    <phoneticPr fontId="2"/>
  </si>
  <si>
    <t>須恵町</t>
    <rPh sb="0" eb="3">
      <t>スエマチ</t>
    </rPh>
    <phoneticPr fontId="2"/>
  </si>
  <si>
    <t>新宮町</t>
    <rPh sb="0" eb="3">
      <t>シングウマチ</t>
    </rPh>
    <phoneticPr fontId="2"/>
  </si>
  <si>
    <t>久山町</t>
    <rPh sb="0" eb="3">
      <t>ヒサヤママチ</t>
    </rPh>
    <phoneticPr fontId="2"/>
  </si>
  <si>
    <t>芦屋町</t>
    <rPh sb="0" eb="3">
      <t>アシヤマチ</t>
    </rPh>
    <phoneticPr fontId="2"/>
  </si>
  <si>
    <t>水巻町</t>
    <rPh sb="0" eb="3">
      <t>ミズマキマチ</t>
    </rPh>
    <phoneticPr fontId="2"/>
  </si>
  <si>
    <t>岡垣町</t>
    <rPh sb="0" eb="3">
      <t>オカガキマチ</t>
    </rPh>
    <phoneticPr fontId="2"/>
  </si>
  <si>
    <t>遠賀町</t>
    <rPh sb="0" eb="2">
      <t>オンガ</t>
    </rPh>
    <rPh sb="2" eb="3">
      <t>マチ</t>
    </rPh>
    <phoneticPr fontId="2"/>
  </si>
  <si>
    <t>宮若市</t>
    <rPh sb="0" eb="3">
      <t>ミヤワカシ</t>
    </rPh>
    <phoneticPr fontId="2"/>
  </si>
  <si>
    <t>小竹町</t>
    <rPh sb="0" eb="3">
      <t>コタケマチ</t>
    </rPh>
    <phoneticPr fontId="2"/>
  </si>
  <si>
    <t>鞍手町</t>
    <rPh sb="0" eb="3">
      <t>クラテマチ</t>
    </rPh>
    <phoneticPr fontId="2"/>
  </si>
  <si>
    <t>筑前町</t>
    <rPh sb="0" eb="3">
      <t>チクゼンマチ</t>
    </rPh>
    <phoneticPr fontId="2"/>
  </si>
  <si>
    <t>東峰村</t>
    <rPh sb="0" eb="3">
      <t>トウホウムラ</t>
    </rPh>
    <phoneticPr fontId="2"/>
  </si>
  <si>
    <t>うきは市</t>
    <rPh sb="3" eb="4">
      <t>シ</t>
    </rPh>
    <phoneticPr fontId="2"/>
  </si>
  <si>
    <t>大刀洗町</t>
    <rPh sb="0" eb="4">
      <t>タチアライマチ</t>
    </rPh>
    <phoneticPr fontId="2"/>
  </si>
  <si>
    <t>柳川市</t>
    <rPh sb="0" eb="3">
      <t>ヤナガワシ</t>
    </rPh>
    <phoneticPr fontId="2"/>
  </si>
  <si>
    <t>大木町</t>
    <rPh sb="0" eb="2">
      <t>オオキ</t>
    </rPh>
    <rPh sb="2" eb="3">
      <t>マチ</t>
    </rPh>
    <phoneticPr fontId="2"/>
  </si>
  <si>
    <t>広川町</t>
    <rPh sb="0" eb="2">
      <t>ヒロカワ</t>
    </rPh>
    <rPh sb="2" eb="3">
      <t>マチ</t>
    </rPh>
    <phoneticPr fontId="2"/>
  </si>
  <si>
    <t>田川市</t>
    <rPh sb="0" eb="2">
      <t>タガワ</t>
    </rPh>
    <rPh sb="2" eb="3">
      <t>シ</t>
    </rPh>
    <phoneticPr fontId="2"/>
  </si>
  <si>
    <t>桂川町</t>
    <rPh sb="0" eb="3">
      <t>ケイセンマチ</t>
    </rPh>
    <phoneticPr fontId="2"/>
  </si>
  <si>
    <t>香春町</t>
    <rPh sb="0" eb="3">
      <t>カワラマチ</t>
    </rPh>
    <phoneticPr fontId="2"/>
  </si>
  <si>
    <t>添田町</t>
    <rPh sb="0" eb="3">
      <t>ソエダマチ</t>
    </rPh>
    <phoneticPr fontId="2"/>
  </si>
  <si>
    <t>糸田町</t>
    <rPh sb="0" eb="3">
      <t>イトダマチ</t>
    </rPh>
    <phoneticPr fontId="2"/>
  </si>
  <si>
    <t>川崎町</t>
    <rPh sb="0" eb="3">
      <t>カワサキマチ</t>
    </rPh>
    <phoneticPr fontId="2"/>
  </si>
  <si>
    <t>大任町</t>
    <rPh sb="0" eb="3">
      <t>オオトウマチ</t>
    </rPh>
    <phoneticPr fontId="2"/>
  </si>
  <si>
    <t>福智町</t>
    <rPh sb="0" eb="3">
      <t>フクチマチ</t>
    </rPh>
    <phoneticPr fontId="2"/>
  </si>
  <si>
    <t>赤村</t>
    <rPh sb="0" eb="2">
      <t>アカムラ</t>
    </rPh>
    <phoneticPr fontId="2"/>
  </si>
  <si>
    <t>豊前市</t>
    <rPh sb="0" eb="3">
      <t>ブゼンシ</t>
    </rPh>
    <phoneticPr fontId="2"/>
  </si>
  <si>
    <t>吉富町</t>
    <rPh sb="0" eb="3">
      <t>ヨシトミマチ</t>
    </rPh>
    <phoneticPr fontId="2"/>
  </si>
  <si>
    <t>上毛町</t>
    <rPh sb="0" eb="2">
      <t>コウゲ</t>
    </rPh>
    <rPh sb="2" eb="3">
      <t>マチ</t>
    </rPh>
    <phoneticPr fontId="2"/>
  </si>
  <si>
    <t>築上町</t>
    <rPh sb="0" eb="3">
      <t>チクジョウマチ</t>
    </rPh>
    <phoneticPr fontId="2"/>
  </si>
  <si>
    <t>65歳以上人口</t>
    <rPh sb="2" eb="5">
      <t>サイイジョウ</t>
    </rPh>
    <rPh sb="5" eb="7">
      <t>ジンコウ</t>
    </rPh>
    <phoneticPr fontId="2"/>
  </si>
  <si>
    <t>後期計</t>
    <rPh sb="0" eb="2">
      <t>コウキ</t>
    </rPh>
    <rPh sb="2" eb="3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</si>
</sst>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_);[Red]\(#,##0\)"/>
    <numFmt numFmtId="178" formatCode="#,##0_ "/>
    <numFmt numFmtId="179" formatCode="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2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62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38" fontId="15" fillId="0" borderId="25" xfId="1" applyFont="1" applyFill="1" applyBorder="1" applyAlignment="1">
      <alignment vertical="center"/>
    </xf>
    <xf numFmtId="38" fontId="15" fillId="0" borderId="17" xfId="1" applyFont="1" applyFill="1" applyBorder="1" applyAlignment="1">
      <alignment vertical="center"/>
    </xf>
    <xf numFmtId="38" fontId="15" fillId="0" borderId="40" xfId="1" applyFont="1" applyFill="1" applyBorder="1" applyAlignment="1">
      <alignment vertical="center"/>
    </xf>
    <xf numFmtId="38" fontId="15" fillId="0" borderId="91" xfId="1" applyFont="1" applyBorder="1" applyAlignment="1">
      <alignment vertical="center"/>
    </xf>
    <xf numFmtId="0" fontId="15" fillId="0" borderId="25" xfId="0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0" fontId="15" fillId="0" borderId="40" xfId="0" applyFont="1" applyFill="1" applyBorder="1" applyAlignment="1">
      <alignment vertical="center"/>
    </xf>
    <xf numFmtId="176" fontId="15" fillId="0" borderId="21" xfId="2" applyNumberFormat="1" applyFont="1" applyFill="1" applyBorder="1" applyAlignment="1">
      <alignment vertical="center"/>
    </xf>
    <xf numFmtId="176" fontId="15" fillId="0" borderId="21" xfId="2" applyNumberFormat="1" applyFont="1" applyBorder="1" applyAlignment="1">
      <alignment vertical="center"/>
    </xf>
    <xf numFmtId="176" fontId="15" fillId="0" borderId="31" xfId="2" applyNumberFormat="1" applyFont="1" applyBorder="1" applyAlignment="1">
      <alignment vertical="center"/>
    </xf>
    <xf numFmtId="176" fontId="15" fillId="0" borderId="90" xfId="2" applyNumberFormat="1" applyFont="1" applyBorder="1" applyAlignment="1">
      <alignment vertical="center"/>
    </xf>
    <xf numFmtId="38" fontId="13" fillId="0" borderId="0" xfId="1" applyFont="1" applyBorder="1" applyAlignment="1">
      <alignment vertical="center"/>
    </xf>
    <xf numFmtId="176" fontId="13" fillId="0" borderId="0" xfId="1" applyNumberFormat="1" applyFont="1" applyBorder="1" applyAlignment="1">
      <alignment vertical="center"/>
    </xf>
    <xf numFmtId="178" fontId="13" fillId="0" borderId="0" xfId="1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0" fillId="2" borderId="25" xfId="0" applyFont="1" applyFill="1" applyBorder="1" applyAlignment="1">
      <alignment horizontal="center" vertical="center" textRotation="255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4"/>
          <c:tx>
            <c:strRef>
              <c:f>人口統計!$K$4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人口統計!$K$6:$K$13</c:f>
            </c:numRef>
          </c:val>
          <c:extLst>
            <c:ext xmlns:c16="http://schemas.microsoft.com/office/drawing/2014/chart" uri="{C3380CC4-5D6E-409C-BE32-E72D297353CC}">
              <c16:uniqueId val="{00000000-0261-4D76-9846-967DB709EDD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8908472"/>
        <c:axId val="618908864"/>
      </c:barChart>
      <c:barChart>
        <c:barDir val="col"/>
        <c:grouping val="stacked"/>
        <c:varyColors val="0"/>
        <c:ser>
          <c:idx val="2"/>
          <c:order val="0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21643</c:v>
                </c:pt>
                <c:pt idx="1">
                  <c:v>13091</c:v>
                </c:pt>
                <c:pt idx="2">
                  <c:v>8069</c:v>
                </c:pt>
                <c:pt idx="3">
                  <c:v>4705</c:v>
                </c:pt>
                <c:pt idx="4">
                  <c:v>6445</c:v>
                </c:pt>
                <c:pt idx="5">
                  <c:v>13934</c:v>
                </c:pt>
                <c:pt idx="6">
                  <c:v>21278</c:v>
                </c:pt>
                <c:pt idx="7">
                  <c:v>8379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61-4D76-9846-967DB709EDD1}"/>
            </c:ext>
          </c:extLst>
        </c:ser>
        <c:ser>
          <c:idx val="3"/>
          <c:order val="1"/>
          <c:tx>
            <c:strRef>
              <c:f>人口統計!$F$4</c:f>
              <c:strCache>
                <c:ptCount val="1"/>
                <c:pt idx="0">
                  <c:v>75歳～84歳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17859</c:v>
                </c:pt>
                <c:pt idx="1">
                  <c:v>11941</c:v>
                </c:pt>
                <c:pt idx="2">
                  <c:v>6802</c:v>
                </c:pt>
                <c:pt idx="3">
                  <c:v>3691</c:v>
                </c:pt>
                <c:pt idx="4">
                  <c:v>5208</c:v>
                </c:pt>
                <c:pt idx="5">
                  <c:v>11704</c:v>
                </c:pt>
                <c:pt idx="6">
                  <c:v>17886</c:v>
                </c:pt>
                <c:pt idx="7">
                  <c:v>7757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61-4D76-9846-967DB709EDD1}"/>
            </c:ext>
          </c:extLst>
        </c:ser>
        <c:ser>
          <c:idx val="4"/>
          <c:order val="2"/>
          <c:tx>
            <c:strRef>
              <c:f>人口統計!$G$4</c:f>
              <c:strCache>
                <c:ptCount val="1"/>
                <c:pt idx="0">
                  <c:v>85歳以上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7236</c:v>
                </c:pt>
                <c:pt idx="1">
                  <c:v>5520</c:v>
                </c:pt>
                <c:pt idx="2">
                  <c:v>3486</c:v>
                </c:pt>
                <c:pt idx="3">
                  <c:v>1739</c:v>
                </c:pt>
                <c:pt idx="4">
                  <c:v>2831</c:v>
                </c:pt>
                <c:pt idx="5">
                  <c:v>5903</c:v>
                </c:pt>
                <c:pt idx="6">
                  <c:v>9041</c:v>
                </c:pt>
                <c:pt idx="7">
                  <c:v>3956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61-4D76-9846-967DB709E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908472"/>
        <c:axId val="618908864"/>
      </c:barChart>
      <c:lineChart>
        <c:grouping val="standard"/>
        <c:varyColors val="0"/>
        <c:ser>
          <c:idx val="1"/>
          <c:order val="3"/>
          <c:tx>
            <c:strRef>
              <c:f>人口統計!$I$3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61-4D76-9846-967DB709EDD1}"/>
                </c:ext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61-4D76-9846-967DB709EDD1}"/>
                </c:ext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61-4D76-9846-967DB709EDD1}"/>
                </c:ext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61-4D76-9846-967DB709EDD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人口統計!$I$6:$I$13</c:f>
              <c:numCache>
                <c:formatCode>0.0%</c:formatCode>
                <c:ptCount val="8"/>
                <c:pt idx="0">
                  <c:v>0.2502556743645622</c:v>
                </c:pt>
                <c:pt idx="1">
                  <c:v>0.33600211156079535</c:v>
                </c:pt>
                <c:pt idx="2">
                  <c:v>0.38203159143410126</c:v>
                </c:pt>
                <c:pt idx="3">
                  <c:v>0.31088957055214722</c:v>
                </c:pt>
                <c:pt idx="4">
                  <c:v>0.3320647439130634</c:v>
                </c:pt>
                <c:pt idx="5">
                  <c:v>0.33322064338915008</c:v>
                </c:pt>
                <c:pt idx="6">
                  <c:v>0.37522086696608575</c:v>
                </c:pt>
                <c:pt idx="7">
                  <c:v>0.37034579370345794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261-4D76-9846-967DB709E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09256"/>
        <c:axId val="618902200"/>
      </c:lineChart>
      <c:catAx>
        <c:axId val="618908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618908864"/>
        <c:crosses val="autoZero"/>
        <c:auto val="1"/>
        <c:lblAlgn val="ctr"/>
        <c:lblOffset val="100"/>
        <c:noMultiLvlLbl val="0"/>
      </c:catAx>
      <c:valAx>
        <c:axId val="618908864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618908472"/>
        <c:crosses val="autoZero"/>
        <c:crossBetween val="between"/>
      </c:valAx>
      <c:valAx>
        <c:axId val="618902200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618909256"/>
        <c:crosses val="max"/>
        <c:crossBetween val="between"/>
      </c:valAx>
      <c:catAx>
        <c:axId val="618909256"/>
        <c:scaling>
          <c:orientation val="minMax"/>
        </c:scaling>
        <c:delete val="1"/>
        <c:axPos val="b"/>
        <c:majorTickMark val="out"/>
        <c:minorTickMark val="none"/>
        <c:tickLblPos val="nextTo"/>
        <c:crossAx val="618902200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67DD-47DB-B4AA-3E634F677CF8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67DD-47DB-B4AA-3E634F677C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'給付状況（3-2）'!$C$41:$D$43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</c:strCache>
            </c:strRef>
          </c:cat>
          <c:val>
            <c:numRef>
              <c:f>'給付状況（3-2）'!$E$41:$E$43</c:f>
              <c:numCache>
                <c:formatCode>#,##0_);[Red]\(#,##0\)</c:formatCode>
                <c:ptCount val="3"/>
                <c:pt idx="0">
                  <c:v>3749</c:v>
                </c:pt>
                <c:pt idx="1">
                  <c:v>2700</c:v>
                </c:pt>
                <c:pt idx="2">
                  <c:v>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DD-47DB-B4AA-3E634F677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FC5D-4842-9BAE-DBE8F3C5E5C4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FC5D-4842-9BAE-DBE8F3C5E5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'給付状況（3-2）'!$C$41:$D$43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</c:strCache>
            </c:strRef>
          </c:cat>
          <c:val>
            <c:numRef>
              <c:f>'給付状況（3-2）'!$G$41:$G$43</c:f>
              <c:numCache>
                <c:formatCode>#,##0_ </c:formatCode>
                <c:ptCount val="3"/>
                <c:pt idx="0">
                  <c:v>1140350.5100000002</c:v>
                </c:pt>
                <c:pt idx="1">
                  <c:v>901768.16999999993</c:v>
                </c:pt>
                <c:pt idx="2">
                  <c:v>166913.74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5D-4842-9BAE-DBE8F3C5E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31000.010000000002</c:v>
                </c:pt>
                <c:pt idx="1">
                  <c:v>1177.92</c:v>
                </c:pt>
                <c:pt idx="2">
                  <c:v>19920.759999999998</c:v>
                </c:pt>
                <c:pt idx="3">
                  <c:v>341.01</c:v>
                </c:pt>
                <c:pt idx="4">
                  <c:v>133675.81000000003</c:v>
                </c:pt>
                <c:pt idx="5">
                  <c:v>8960.1899999999987</c:v>
                </c:pt>
                <c:pt idx="6">
                  <c:v>545579.34000000008</c:v>
                </c:pt>
                <c:pt idx="7">
                  <c:v>5032.4799999999996</c:v>
                </c:pt>
                <c:pt idx="8">
                  <c:v>5723.25</c:v>
                </c:pt>
                <c:pt idx="9">
                  <c:v>21448.590000000004</c:v>
                </c:pt>
                <c:pt idx="10">
                  <c:v>14603.75</c:v>
                </c:pt>
                <c:pt idx="11">
                  <c:v>115254.95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2F-4DF5-A1DC-7CAD2BF52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6634432"/>
        <c:axId val="70663482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178</c:v>
                </c:pt>
                <c:pt idx="1">
                  <c:v>6</c:v>
                </c:pt>
                <c:pt idx="2">
                  <c:v>134</c:v>
                </c:pt>
                <c:pt idx="3">
                  <c:v>9</c:v>
                </c:pt>
                <c:pt idx="4">
                  <c:v>572</c:v>
                </c:pt>
                <c:pt idx="5">
                  <c:v>126</c:v>
                </c:pt>
                <c:pt idx="6">
                  <c:v>1827</c:v>
                </c:pt>
                <c:pt idx="7">
                  <c:v>19</c:v>
                </c:pt>
                <c:pt idx="8">
                  <c:v>25</c:v>
                </c:pt>
                <c:pt idx="9">
                  <c:v>66</c:v>
                </c:pt>
                <c:pt idx="10">
                  <c:v>50</c:v>
                </c:pt>
                <c:pt idx="11">
                  <c:v>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2F-4DF5-A1DC-7CAD2BF52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11608"/>
        <c:axId val="618912392"/>
      </c:lineChart>
      <c:catAx>
        <c:axId val="618911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618912392"/>
        <c:crosses val="autoZero"/>
        <c:auto val="1"/>
        <c:lblAlgn val="ctr"/>
        <c:lblOffset val="100"/>
        <c:noMultiLvlLbl val="0"/>
      </c:catAx>
      <c:valAx>
        <c:axId val="61891239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618911608"/>
        <c:crosses val="autoZero"/>
        <c:crossBetween val="between"/>
      </c:valAx>
      <c:valAx>
        <c:axId val="70663482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706634432"/>
        <c:crosses val="max"/>
        <c:crossBetween val="between"/>
      </c:valAx>
      <c:catAx>
        <c:axId val="706634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663482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18508.825463239689</c:v>
                </c:pt>
                <c:pt idx="1">
                  <c:v>30199.4652984067</c:v>
                </c:pt>
                <c:pt idx="2">
                  <c:v>96535.746173469408</c:v>
                </c:pt>
                <c:pt idx="3">
                  <c:v>123729.83756345179</c:v>
                </c:pt>
                <c:pt idx="4">
                  <c:v>162004.88446215139</c:v>
                </c:pt>
                <c:pt idx="5">
                  <c:v>194890.20295983084</c:v>
                </c:pt>
                <c:pt idx="6">
                  <c:v>222564.07932011332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D-44B1-9A90-FCE046BFB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6636392"/>
        <c:axId val="706635608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3346</c:v>
                </c:pt>
                <c:pt idx="1">
                  <c:v>3703</c:v>
                </c:pt>
                <c:pt idx="2">
                  <c:v>6272</c:v>
                </c:pt>
                <c:pt idx="3">
                  <c:v>3940</c:v>
                </c:pt>
                <c:pt idx="4">
                  <c:v>2510</c:v>
                </c:pt>
                <c:pt idx="5">
                  <c:v>2365</c:v>
                </c:pt>
                <c:pt idx="6">
                  <c:v>1059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DD-44B1-9A90-FCE046BFB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6635216"/>
        <c:axId val="706636000"/>
      </c:lineChart>
      <c:catAx>
        <c:axId val="706635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06636000"/>
        <c:crosses val="autoZero"/>
        <c:auto val="1"/>
        <c:lblAlgn val="ctr"/>
        <c:lblOffset val="100"/>
        <c:noMultiLvlLbl val="0"/>
      </c:catAx>
      <c:valAx>
        <c:axId val="70663600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06635216"/>
        <c:crosses val="autoZero"/>
        <c:crossBetween val="between"/>
      </c:valAx>
      <c:valAx>
        <c:axId val="706635608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706636392"/>
        <c:crosses val="max"/>
        <c:crossBetween val="between"/>
      </c:valAx>
      <c:catAx>
        <c:axId val="706636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6635608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50320</c:v>
                </c:pt>
                <c:pt idx="1">
                  <c:v>105310</c:v>
                </c:pt>
                <c:pt idx="2">
                  <c:v>167650</c:v>
                </c:pt>
                <c:pt idx="3">
                  <c:v>197050</c:v>
                </c:pt>
                <c:pt idx="4">
                  <c:v>270480</c:v>
                </c:pt>
                <c:pt idx="5">
                  <c:v>309380</c:v>
                </c:pt>
                <c:pt idx="6">
                  <c:v>362170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B-4AC6-ACFE-930EE52D9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6634040"/>
        <c:axId val="706628552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18508.825463239689</c:v>
                </c:pt>
                <c:pt idx="1">
                  <c:v>30199.4652984067</c:v>
                </c:pt>
                <c:pt idx="2">
                  <c:v>96535.746173469408</c:v>
                </c:pt>
                <c:pt idx="3">
                  <c:v>123729.83756345179</c:v>
                </c:pt>
                <c:pt idx="4">
                  <c:v>162004.88446215139</c:v>
                </c:pt>
                <c:pt idx="5">
                  <c:v>194890.20295983084</c:v>
                </c:pt>
                <c:pt idx="6">
                  <c:v>222564.07932011332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1B-4AC6-ACFE-930EE52D9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6627768"/>
        <c:axId val="706624632"/>
      </c:barChart>
      <c:catAx>
        <c:axId val="706634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06628552"/>
        <c:crosses val="autoZero"/>
        <c:auto val="1"/>
        <c:lblAlgn val="ctr"/>
        <c:lblOffset val="100"/>
        <c:noMultiLvlLbl val="0"/>
      </c:catAx>
      <c:valAx>
        <c:axId val="70662855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06634040"/>
        <c:crosses val="autoZero"/>
        <c:crossBetween val="between"/>
      </c:valAx>
      <c:valAx>
        <c:axId val="706624632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706627768"/>
        <c:crosses val="max"/>
        <c:crossBetween val="between"/>
      </c:valAx>
      <c:catAx>
        <c:axId val="706627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6624632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7B2-4E26-AECA-08A5518F0208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7B2-4E26-AECA-08A5518F0208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7B2-4E26-AECA-08A5518F020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'認定者数（2-1.2.3）'!$D$4:$J$4</c:f>
              <c:numCache>
                <c:formatCode>#,##0_);[Red]\(#,##0\)</c:formatCode>
                <c:ptCount val="7"/>
                <c:pt idx="0">
                  <c:v>7287</c:v>
                </c:pt>
                <c:pt idx="1">
                  <c:v>5742</c:v>
                </c:pt>
                <c:pt idx="2">
                  <c:v>8598</c:v>
                </c:pt>
                <c:pt idx="3">
                  <c:v>5455</c:v>
                </c:pt>
                <c:pt idx="4">
                  <c:v>4616</c:v>
                </c:pt>
                <c:pt idx="5">
                  <c:v>5778</c:v>
                </c:pt>
                <c:pt idx="6">
                  <c:v>3051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B2-4E26-AECA-08A5518F020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AC9-4EBE-9D79-F1275C8CB887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AC9-4EBE-9D79-F1275C8CB887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9AC9-4EBE-9D79-F1275C8CB88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'認定者数（2-1.2.3）'!$D$5:$J$5</c:f>
              <c:numCache>
                <c:formatCode>#,##0_);[Red]\(#,##0\)</c:formatCode>
                <c:ptCount val="7"/>
                <c:pt idx="0">
                  <c:v>790</c:v>
                </c:pt>
                <c:pt idx="1">
                  <c:v>764</c:v>
                </c:pt>
                <c:pt idx="2">
                  <c:v>675</c:v>
                </c:pt>
                <c:pt idx="3">
                  <c:v>593</c:v>
                </c:pt>
                <c:pt idx="4">
                  <c:v>425</c:v>
                </c:pt>
                <c:pt idx="5">
                  <c:v>494</c:v>
                </c:pt>
                <c:pt idx="6">
                  <c:v>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AC9-4EBE-9D79-F1275C8CB88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89D-4349-BE6D-A8967930A366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89D-4349-BE6D-A8967930A366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89D-4349-BE6D-A8967930A366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'認定者数（2-1.2.3）'!$O$5:$U$5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'認定者数（2-1.2.3）'!$O$6:$U$6</c:f>
              <c:numCache>
                <c:formatCode>#,##0_);[Red]\(#,##0\)</c:formatCode>
                <c:ptCount val="7"/>
                <c:pt idx="0">
                  <c:v>6497</c:v>
                </c:pt>
                <c:pt idx="1">
                  <c:v>4978</c:v>
                </c:pt>
                <c:pt idx="2">
                  <c:v>7923</c:v>
                </c:pt>
                <c:pt idx="3">
                  <c:v>4862</c:v>
                </c:pt>
                <c:pt idx="4">
                  <c:v>4191</c:v>
                </c:pt>
                <c:pt idx="5">
                  <c:v>5284</c:v>
                </c:pt>
                <c:pt idx="6">
                  <c:v>2752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9D-4349-BE6D-A8967930A36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'認定者数（2-1.2.3）'!$D$23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'認定者数（2-1.2.3）'!$D$24:$D$31</c:f>
              <c:numCache>
                <c:formatCode>#,##0_);[Red]\(#,##0\)</c:formatCode>
                <c:ptCount val="8"/>
                <c:pt idx="0">
                  <c:v>1257</c:v>
                </c:pt>
                <c:pt idx="1">
                  <c:v>1258</c:v>
                </c:pt>
                <c:pt idx="2">
                  <c:v>783</c:v>
                </c:pt>
                <c:pt idx="3">
                  <c:v>216</c:v>
                </c:pt>
                <c:pt idx="4">
                  <c:v>333</c:v>
                </c:pt>
                <c:pt idx="5">
                  <c:v>747</c:v>
                </c:pt>
                <c:pt idx="6">
                  <c:v>2091</c:v>
                </c:pt>
                <c:pt idx="7">
                  <c:v>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62-404E-A353-00AA3EB4E7FA}"/>
            </c:ext>
          </c:extLst>
        </c:ser>
        <c:ser>
          <c:idx val="1"/>
          <c:order val="1"/>
          <c:tx>
            <c:strRef>
              <c:f>'認定者数（2-1.2.3）'!$E$23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'認定者数（2-1.2.3）'!$E$24:$E$31</c:f>
              <c:numCache>
                <c:formatCode>#,##0_);[Red]\(#,##0\)</c:formatCode>
                <c:ptCount val="8"/>
                <c:pt idx="0">
                  <c:v>1191</c:v>
                </c:pt>
                <c:pt idx="1">
                  <c:v>1046</c:v>
                </c:pt>
                <c:pt idx="2">
                  <c:v>398</c:v>
                </c:pt>
                <c:pt idx="3">
                  <c:v>217</c:v>
                </c:pt>
                <c:pt idx="4">
                  <c:v>260</c:v>
                </c:pt>
                <c:pt idx="5">
                  <c:v>768</c:v>
                </c:pt>
                <c:pt idx="6">
                  <c:v>1446</c:v>
                </c:pt>
                <c:pt idx="7">
                  <c:v>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62-404E-A353-00AA3EB4E7FA}"/>
            </c:ext>
          </c:extLst>
        </c:ser>
        <c:ser>
          <c:idx val="2"/>
          <c:order val="2"/>
          <c:tx>
            <c:strRef>
              <c:f>'認定者数（2-1.2.3）'!$F$23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'認定者数（2-1.2.3）'!$F$24:$F$31</c:f>
              <c:numCache>
                <c:formatCode>#,##0_);[Red]\(#,##0\)</c:formatCode>
                <c:ptCount val="8"/>
                <c:pt idx="0">
                  <c:v>1365</c:v>
                </c:pt>
                <c:pt idx="1">
                  <c:v>1127</c:v>
                </c:pt>
                <c:pt idx="2">
                  <c:v>912</c:v>
                </c:pt>
                <c:pt idx="3">
                  <c:v>330</c:v>
                </c:pt>
                <c:pt idx="4">
                  <c:v>513</c:v>
                </c:pt>
                <c:pt idx="5">
                  <c:v>1407</c:v>
                </c:pt>
                <c:pt idx="6">
                  <c:v>2144</c:v>
                </c:pt>
                <c:pt idx="7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62-404E-A353-00AA3EB4E7FA}"/>
            </c:ext>
          </c:extLst>
        </c:ser>
        <c:ser>
          <c:idx val="3"/>
          <c:order val="3"/>
          <c:tx>
            <c:strRef>
              <c:f>'認定者数（2-1.2.3）'!$G$23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'認定者数（2-1.2.3）'!$G$24:$G$31</c:f>
              <c:numCache>
                <c:formatCode>#,##0_);[Red]\(#,##0\)</c:formatCode>
                <c:ptCount val="8"/>
                <c:pt idx="0">
                  <c:v>1009</c:v>
                </c:pt>
                <c:pt idx="1">
                  <c:v>754</c:v>
                </c:pt>
                <c:pt idx="2">
                  <c:v>483</c:v>
                </c:pt>
                <c:pt idx="3">
                  <c:v>222</c:v>
                </c:pt>
                <c:pt idx="4">
                  <c:v>324</c:v>
                </c:pt>
                <c:pt idx="5">
                  <c:v>745</c:v>
                </c:pt>
                <c:pt idx="6">
                  <c:v>1485</c:v>
                </c:pt>
                <c:pt idx="7">
                  <c:v>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62-404E-A353-00AA3EB4E7FA}"/>
            </c:ext>
          </c:extLst>
        </c:ser>
        <c:ser>
          <c:idx val="4"/>
          <c:order val="4"/>
          <c:tx>
            <c:strRef>
              <c:f>'認定者数（2-1.2.3）'!$H$23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'認定者数（2-1.2.3）'!$H$24:$H$31</c:f>
              <c:numCache>
                <c:formatCode>#,##0_);[Red]\(#,##0\)</c:formatCode>
                <c:ptCount val="8"/>
                <c:pt idx="0">
                  <c:v>833</c:v>
                </c:pt>
                <c:pt idx="1">
                  <c:v>626</c:v>
                </c:pt>
                <c:pt idx="2">
                  <c:v>412</c:v>
                </c:pt>
                <c:pt idx="3">
                  <c:v>186</c:v>
                </c:pt>
                <c:pt idx="4">
                  <c:v>304</c:v>
                </c:pt>
                <c:pt idx="5">
                  <c:v>689</c:v>
                </c:pt>
                <c:pt idx="6">
                  <c:v>1217</c:v>
                </c:pt>
                <c:pt idx="7">
                  <c:v>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62-404E-A353-00AA3EB4E7FA}"/>
            </c:ext>
          </c:extLst>
        </c:ser>
        <c:ser>
          <c:idx val="5"/>
          <c:order val="5"/>
          <c:tx>
            <c:strRef>
              <c:f>'認定者数（2-1.2.3）'!$I$23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'認定者数（2-1.2.3）'!$I$24:$I$31</c:f>
              <c:numCache>
                <c:formatCode>#,##0_);[Red]\(#,##0\)</c:formatCode>
                <c:ptCount val="8"/>
                <c:pt idx="0">
                  <c:v>1037</c:v>
                </c:pt>
                <c:pt idx="1">
                  <c:v>717</c:v>
                </c:pt>
                <c:pt idx="2">
                  <c:v>513</c:v>
                </c:pt>
                <c:pt idx="3">
                  <c:v>224</c:v>
                </c:pt>
                <c:pt idx="4">
                  <c:v>400</c:v>
                </c:pt>
                <c:pt idx="5">
                  <c:v>796</c:v>
                </c:pt>
                <c:pt idx="6">
                  <c:v>1509</c:v>
                </c:pt>
                <c:pt idx="7">
                  <c:v>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62-404E-A353-00AA3EB4E7FA}"/>
            </c:ext>
          </c:extLst>
        </c:ser>
        <c:ser>
          <c:idx val="6"/>
          <c:order val="6"/>
          <c:tx>
            <c:strRef>
              <c:f>'認定者数（2-1.2.3）'!$J$23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'認定者数（2-1.2.3）'!$J$24:$J$31</c:f>
              <c:numCache>
                <c:formatCode>#,##0_);[Red]\(#,##0\)</c:formatCode>
                <c:ptCount val="8"/>
                <c:pt idx="0">
                  <c:v>594</c:v>
                </c:pt>
                <c:pt idx="1">
                  <c:v>361</c:v>
                </c:pt>
                <c:pt idx="2">
                  <c:v>319</c:v>
                </c:pt>
                <c:pt idx="3">
                  <c:v>129</c:v>
                </c:pt>
                <c:pt idx="4">
                  <c:v>215</c:v>
                </c:pt>
                <c:pt idx="5">
                  <c:v>408</c:v>
                </c:pt>
                <c:pt idx="6">
                  <c:v>734</c:v>
                </c:pt>
                <c:pt idx="7">
                  <c:v>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62-404E-A353-00AA3EB4E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905336"/>
        <c:axId val="618902984"/>
      </c:barChart>
      <c:lineChart>
        <c:grouping val="standard"/>
        <c:varyColors val="0"/>
        <c:ser>
          <c:idx val="7"/>
          <c:order val="7"/>
          <c:tx>
            <c:strRef>
              <c:f>'認定者数（2-1.2.3）'!$L$23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'認定者数（2-1.2.3）'!$L$24:$L$31</c:f>
              <c:numCache>
                <c:formatCode>0.0%</c:formatCode>
                <c:ptCount val="8"/>
                <c:pt idx="0">
                  <c:v>0.15589028199751809</c:v>
                </c:pt>
                <c:pt idx="1">
                  <c:v>0.19275333857030635</c:v>
                </c:pt>
                <c:pt idx="2">
                  <c:v>0.20809500463038622</c:v>
                </c:pt>
                <c:pt idx="3">
                  <c:v>0.15037000493339911</c:v>
                </c:pt>
                <c:pt idx="4">
                  <c:v>0.16217895608947805</c:v>
                </c:pt>
                <c:pt idx="5">
                  <c:v>0.17627849465774706</c:v>
                </c:pt>
                <c:pt idx="6">
                  <c:v>0.2204335649828856</c:v>
                </c:pt>
                <c:pt idx="7">
                  <c:v>0.1728548676089986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062-404E-A353-00AA3EB4E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05728"/>
        <c:axId val="618903376"/>
      </c:lineChart>
      <c:catAx>
        <c:axId val="618905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618902984"/>
        <c:crosses val="autoZero"/>
        <c:auto val="1"/>
        <c:lblAlgn val="ctr"/>
        <c:lblOffset val="100"/>
        <c:noMultiLvlLbl val="0"/>
      </c:catAx>
      <c:valAx>
        <c:axId val="61890298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618905336"/>
        <c:crosses val="autoZero"/>
        <c:crossBetween val="between"/>
      </c:valAx>
      <c:valAx>
        <c:axId val="618903376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618905728"/>
        <c:crosses val="max"/>
        <c:crossBetween val="between"/>
      </c:valAx>
      <c:catAx>
        <c:axId val="618905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890337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0.64636618087057229</c:v>
                </c:pt>
                <c:pt idx="1">
                  <c:v>0.62959222320414088</c:v>
                </c:pt>
                <c:pt idx="2">
                  <c:v>0.6063648418261034</c:v>
                </c:pt>
                <c:pt idx="3">
                  <c:v>0.67233835683033549</c:v>
                </c:pt>
                <c:pt idx="4">
                  <c:v>0.61093143596377752</c:v>
                </c:pt>
                <c:pt idx="5">
                  <c:v>0.64806068412766571</c:v>
                </c:pt>
                <c:pt idx="6">
                  <c:v>0.65799483765792688</c:v>
                </c:pt>
                <c:pt idx="7">
                  <c:v>0.59766454352441611</c:v>
                </c:pt>
                <c:pt idx="8">
                  <c:v>0.63826661103956173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04-4A39-83CC-D65A7E3E9D62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0.18405559308947012</c:v>
                </c:pt>
                <c:pt idx="1">
                  <c:v>0.20628708496401971</c:v>
                </c:pt>
                <c:pt idx="2">
                  <c:v>0.17768516764538739</c:v>
                </c:pt>
                <c:pt idx="3">
                  <c:v>0.14778804083616917</c:v>
                </c:pt>
                <c:pt idx="4">
                  <c:v>0.14780077619663648</c:v>
                </c:pt>
                <c:pt idx="5">
                  <c:v>0.12609131243738372</c:v>
                </c:pt>
                <c:pt idx="6">
                  <c:v>0.14705882352941177</c:v>
                </c:pt>
                <c:pt idx="7">
                  <c:v>0.17855626326963905</c:v>
                </c:pt>
                <c:pt idx="8">
                  <c:v>0.16555714778065991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04-4A39-83CC-D65A7E3E9D62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5.2890647620886015E-2</c:v>
                </c:pt>
                <c:pt idx="1">
                  <c:v>5.2644868072213101E-2</c:v>
                </c:pt>
                <c:pt idx="2">
                  <c:v>9.3388899412767568E-2</c:v>
                </c:pt>
                <c:pt idx="3">
                  <c:v>3.1599416626154592E-2</c:v>
                </c:pt>
                <c:pt idx="4">
                  <c:v>0.10963777490297542</c:v>
                </c:pt>
                <c:pt idx="5">
                  <c:v>8.1723200228996706E-2</c:v>
                </c:pt>
                <c:pt idx="6">
                  <c:v>8.2393696508626546E-2</c:v>
                </c:pt>
                <c:pt idx="7">
                  <c:v>6.5817409766454352E-2</c:v>
                </c:pt>
                <c:pt idx="8">
                  <c:v>7.1758965335848648E-2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04-4A39-83CC-D65A7E3E9D62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0.11668757841907151</c:v>
                </c:pt>
                <c:pt idx="1">
                  <c:v>0.11147582375962631</c:v>
                </c:pt>
                <c:pt idx="2">
                  <c:v>0.12256109111574162</c:v>
                </c:pt>
                <c:pt idx="3">
                  <c:v>0.1482741857073408</c:v>
                </c:pt>
                <c:pt idx="4">
                  <c:v>0.13163001293661061</c:v>
                </c:pt>
                <c:pt idx="5">
                  <c:v>0.14412480320595392</c:v>
                </c:pt>
                <c:pt idx="6">
                  <c:v>0.11255264230403478</c:v>
                </c:pt>
                <c:pt idx="7">
                  <c:v>0.15796178343949044</c:v>
                </c:pt>
                <c:pt idx="8">
                  <c:v>0.1244172758439297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04-4A39-83CC-D65A7E3E9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901416"/>
        <c:axId val="618898280"/>
      </c:barChart>
      <c:catAx>
        <c:axId val="618901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618898280"/>
        <c:crosses val="autoZero"/>
        <c:auto val="1"/>
        <c:lblAlgn val="ctr"/>
        <c:lblOffset val="100"/>
        <c:noMultiLvlLbl val="0"/>
      </c:catAx>
      <c:valAx>
        <c:axId val="618898280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618901416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0.40471712617023781</c:v>
                </c:pt>
                <c:pt idx="1">
                  <c:v>0.43949294301422343</c:v>
                </c:pt>
                <c:pt idx="2">
                  <c:v>0.36790460775906669</c:v>
                </c:pt>
                <c:pt idx="3">
                  <c:v>0.42377166626783302</c:v>
                </c:pt>
                <c:pt idx="4">
                  <c:v>0.38143180369807073</c:v>
                </c:pt>
                <c:pt idx="5">
                  <c:v>0.37669195944833989</c:v>
                </c:pt>
                <c:pt idx="6">
                  <c:v>0.41722974713176836</c:v>
                </c:pt>
                <c:pt idx="7">
                  <c:v>0.36656500454795071</c:v>
                </c:pt>
                <c:pt idx="8">
                  <c:v>0.40062652119900016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F7-4C78-BD2E-2EB74225C3B6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4.0349606517761059E-2</c:v>
                </c:pt>
                <c:pt idx="1">
                  <c:v>4.212918071975727E-2</c:v>
                </c:pt>
                <c:pt idx="2">
                  <c:v>3.071912060864241E-2</c:v>
                </c:pt>
                <c:pt idx="3">
                  <c:v>2.8560181040926235E-2</c:v>
                </c:pt>
                <c:pt idx="4">
                  <c:v>2.691843236550712E-2</c:v>
                </c:pt>
                <c:pt idx="5">
                  <c:v>2.2015537025431277E-2</c:v>
                </c:pt>
                <c:pt idx="6">
                  <c:v>2.7222993209480517E-2</c:v>
                </c:pt>
                <c:pt idx="7">
                  <c:v>3.3700702548222189E-2</c:v>
                </c:pt>
                <c:pt idx="8">
                  <c:v>3.1714005680194918E-2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F7-4C78-BD2E-2EB74225C3B6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0.12221527635823744</c:v>
                </c:pt>
                <c:pt idx="1">
                  <c:v>0.12826506466858018</c:v>
                </c:pt>
                <c:pt idx="2">
                  <c:v>0.21361927292609229</c:v>
                </c:pt>
                <c:pt idx="3">
                  <c:v>6.4811942556139521E-2</c:v>
                </c:pt>
                <c:pt idx="4">
                  <c:v>0.20548030699343478</c:v>
                </c:pt>
                <c:pt idx="5">
                  <c:v>0.17976898110662742</c:v>
                </c:pt>
                <c:pt idx="6">
                  <c:v>0.20215433252241685</c:v>
                </c:pt>
                <c:pt idx="7">
                  <c:v>0.12761938864383948</c:v>
                </c:pt>
                <c:pt idx="8">
                  <c:v>0.16467787555904395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F7-4C78-BD2E-2EB74225C3B6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0.43271799095376373</c:v>
                </c:pt>
                <c:pt idx="1">
                  <c:v>0.3901128115974391</c:v>
                </c:pt>
                <c:pt idx="2">
                  <c:v>0.38775699870619862</c:v>
                </c:pt>
                <c:pt idx="3">
                  <c:v>0.48285621013510127</c:v>
                </c:pt>
                <c:pt idx="4">
                  <c:v>0.38616945694298754</c:v>
                </c:pt>
                <c:pt idx="5">
                  <c:v>0.42152352241960139</c:v>
                </c:pt>
                <c:pt idx="6">
                  <c:v>0.35339292713633425</c:v>
                </c:pt>
                <c:pt idx="7">
                  <c:v>0.4721149042599877</c:v>
                </c:pt>
                <c:pt idx="8">
                  <c:v>0.40298159756176088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F7-4C78-BD2E-2EB74225C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904160"/>
        <c:axId val="618904552"/>
      </c:barChart>
      <c:catAx>
        <c:axId val="618904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618904552"/>
        <c:crosses val="autoZero"/>
        <c:auto val="1"/>
        <c:lblAlgn val="ctr"/>
        <c:lblOffset val="100"/>
        <c:noMultiLvlLbl val="0"/>
      </c:catAx>
      <c:valAx>
        <c:axId val="61890455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61890416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325231.78999999998</c:v>
                </c:pt>
                <c:pt idx="1">
                  <c:v>16728.030000000002</c:v>
                </c:pt>
                <c:pt idx="2">
                  <c:v>116179.58</c:v>
                </c:pt>
                <c:pt idx="3">
                  <c:v>21943.379999999997</c:v>
                </c:pt>
                <c:pt idx="4">
                  <c:v>66204.170000000013</c:v>
                </c:pt>
                <c:pt idx="5">
                  <c:v>820672.50999999978</c:v>
                </c:pt>
                <c:pt idx="6">
                  <c:v>308250.71000000002</c:v>
                </c:pt>
                <c:pt idx="7">
                  <c:v>138139.62000000002</c:v>
                </c:pt>
                <c:pt idx="8">
                  <c:v>18592.410000000003</c:v>
                </c:pt>
                <c:pt idx="9">
                  <c:v>0</c:v>
                </c:pt>
                <c:pt idx="10">
                  <c:v>128362.86000000002</c:v>
                </c:pt>
                <c:pt idx="11">
                  <c:v>235817.49000000002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36-4817-AE27-212C3C1B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8908080"/>
        <c:axId val="61890768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5154</c:v>
                </c:pt>
                <c:pt idx="1">
                  <c:v>225</c:v>
                </c:pt>
                <c:pt idx="2">
                  <c:v>2429</c:v>
                </c:pt>
                <c:pt idx="3">
                  <c:v>462</c:v>
                </c:pt>
                <c:pt idx="4">
                  <c:v>4881</c:v>
                </c:pt>
                <c:pt idx="5">
                  <c:v>6850</c:v>
                </c:pt>
                <c:pt idx="6">
                  <c:v>3282</c:v>
                </c:pt>
                <c:pt idx="7">
                  <c:v>1164</c:v>
                </c:pt>
                <c:pt idx="8">
                  <c:v>237</c:v>
                </c:pt>
                <c:pt idx="9">
                  <c:v>0</c:v>
                </c:pt>
                <c:pt idx="10">
                  <c:v>9452</c:v>
                </c:pt>
                <c:pt idx="11">
                  <c:v>1051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36-4817-AE27-212C3C1B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06512"/>
        <c:axId val="618906904"/>
      </c:lineChart>
      <c:catAx>
        <c:axId val="618906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618906904"/>
        <c:crosses val="autoZero"/>
        <c:auto val="1"/>
        <c:lblAlgn val="ctr"/>
        <c:lblOffset val="100"/>
        <c:noMultiLvlLbl val="0"/>
      </c:catAx>
      <c:valAx>
        <c:axId val="61890690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618906512"/>
        <c:crosses val="autoZero"/>
        <c:crossBetween val="between"/>
      </c:valAx>
      <c:valAx>
        <c:axId val="61890768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618908080"/>
        <c:crosses val="max"/>
        <c:crossBetween val="between"/>
      </c:valAx>
      <c:catAx>
        <c:axId val="618908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890768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0"/>
                <c:pt idx="0">
                  <c:v>11.55</c:v>
                </c:pt>
                <c:pt idx="1">
                  <c:v>24351.45</c:v>
                </c:pt>
                <c:pt idx="2">
                  <c:v>7117.6600000000008</c:v>
                </c:pt>
                <c:pt idx="3">
                  <c:v>5352.98</c:v>
                </c:pt>
                <c:pt idx="4">
                  <c:v>84374.489999999976</c:v>
                </c:pt>
                <c:pt idx="5">
                  <c:v>2314.31</c:v>
                </c:pt>
                <c:pt idx="6">
                  <c:v>333.37</c:v>
                </c:pt>
                <c:pt idx="7">
                  <c:v>0</c:v>
                </c:pt>
                <c:pt idx="8">
                  <c:v>31514.470000000005</c:v>
                </c:pt>
                <c:pt idx="9">
                  <c:v>18477.030000000006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E-4F4E-AB69-6556AD368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8910432"/>
        <c:axId val="61891082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0"/>
                <c:pt idx="0">
                  <c:v>1</c:v>
                </c:pt>
                <c:pt idx="1">
                  <c:v>718</c:v>
                </c:pt>
                <c:pt idx="2">
                  <c:v>185</c:v>
                </c:pt>
                <c:pt idx="3">
                  <c:v>443</c:v>
                </c:pt>
                <c:pt idx="4">
                  <c:v>2412</c:v>
                </c:pt>
                <c:pt idx="5">
                  <c:v>70</c:v>
                </c:pt>
                <c:pt idx="6">
                  <c:v>8</c:v>
                </c:pt>
                <c:pt idx="7">
                  <c:v>0</c:v>
                </c:pt>
                <c:pt idx="8">
                  <c:v>5079</c:v>
                </c:pt>
                <c:pt idx="9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CE-4F4E-AB69-6556AD368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12784"/>
        <c:axId val="618910040"/>
      </c:lineChart>
      <c:catAx>
        <c:axId val="61891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618910040"/>
        <c:crosses val="autoZero"/>
        <c:auto val="1"/>
        <c:lblAlgn val="ctr"/>
        <c:lblOffset val="100"/>
        <c:noMultiLvlLbl val="0"/>
      </c:catAx>
      <c:valAx>
        <c:axId val="61891004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618912784"/>
        <c:crosses val="autoZero"/>
        <c:crossBetween val="between"/>
      </c:valAx>
      <c:valAx>
        <c:axId val="61891082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618910432"/>
        <c:crosses val="max"/>
        <c:crossBetween val="between"/>
      </c:valAx>
      <c:catAx>
        <c:axId val="61891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891082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>
          <a:extLst>
            <a:ext uri="{FF2B5EF4-FFF2-40B4-BE49-F238E27FC236}">
              <a16:creationId xmlns:a16="http://schemas.microsoft.com/office/drawing/2014/main" id="{00000000-0008-0000-0000-00000B180000}"/>
            </a:ext>
          </a:extLst>
        </xdr:cNvPr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>
          <a:extLst>
            <a:ext uri="{FF2B5EF4-FFF2-40B4-BE49-F238E27FC236}">
              <a16:creationId xmlns:a16="http://schemas.microsoft.com/office/drawing/2014/main" id="{00000000-0008-0000-0000-000003180000}"/>
            </a:ext>
          </a:extLst>
        </xdr:cNvPr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6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10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9</xdr:col>
      <xdr:colOff>63500</xdr:colOff>
      <xdr:row>38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36.8%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28.7%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57.6%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62.8%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59.9%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63.0%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61.5%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K47"/>
  <sheetViews>
    <sheetView tabSelected="1" view="pageBreakPreview" zoomScale="75" zoomScaleNormal="75" zoomScaleSheetLayoutView="75" workbookViewId="0"/>
  </sheetViews>
  <sheetFormatPr defaultColWidth="9" defaultRowHeight="13.2"/>
  <cols>
    <col min="1" max="1" width="9" style="1"/>
    <col min="2" max="2" width="4.3320312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" customHeight="1"/>
    <row r="5" spans="3:10" ht="27" customHeight="1">
      <c r="C5" s="4"/>
    </row>
    <row r="6" spans="3:10" ht="21.9" customHeight="1"/>
    <row r="7" spans="3:10" ht="21.9" customHeight="1"/>
    <row r="8" spans="3:10" ht="21.9" customHeight="1"/>
    <row r="9" spans="3:10" ht="21.9" customHeight="1"/>
    <row r="10" spans="3:10" ht="21.9" customHeight="1"/>
    <row r="11" spans="3:10" ht="21.9" customHeight="1"/>
    <row r="12" spans="3:10" ht="21.9" customHeight="1"/>
    <row r="13" spans="3:10" ht="21.9" customHeight="1"/>
    <row r="14" spans="3:10" ht="21.9" customHeight="1"/>
    <row r="15" spans="3:10" ht="21.9" customHeight="1"/>
    <row r="16" spans="3:10" ht="21.9" customHeight="1"/>
    <row r="17" ht="21.9" customHeight="1"/>
    <row r="18" ht="21.9" customHeight="1"/>
    <row r="35" spans="2:11" ht="24.9" customHeight="1"/>
    <row r="36" spans="2:11" ht="24.9" customHeight="1">
      <c r="B36" s="9" t="s">
        <v>4</v>
      </c>
      <c r="C36" s="10"/>
    </row>
    <row r="37" spans="2:11" ht="24.9" customHeight="1">
      <c r="B37" s="9" t="s">
        <v>36</v>
      </c>
      <c r="C37" s="10"/>
    </row>
    <row r="38" spans="2:11" ht="24.9" customHeight="1">
      <c r="B38" s="9" t="s">
        <v>5</v>
      </c>
      <c r="C38" s="10"/>
    </row>
    <row r="39" spans="2:11" ht="24.9" customHeight="1">
      <c r="C39" s="12" t="s">
        <v>40</v>
      </c>
    </row>
    <row r="40" spans="2:11" ht="24.9" customHeight="1">
      <c r="B40" s="9" t="s">
        <v>37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" customHeight="1">
      <c r="B41" s="11"/>
      <c r="C41" s="12" t="s">
        <v>140</v>
      </c>
      <c r="D41" s="7"/>
      <c r="E41" s="7"/>
      <c r="F41" s="7"/>
      <c r="G41" s="7"/>
      <c r="H41" s="7"/>
      <c r="I41" s="7"/>
      <c r="J41" s="7"/>
      <c r="K41" s="6"/>
    </row>
    <row r="42" spans="2:11" ht="24.9" customHeight="1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" customHeight="1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" customHeight="1">
      <c r="B44" s="5"/>
      <c r="D44" s="7"/>
      <c r="E44" s="7"/>
      <c r="F44" s="7"/>
      <c r="G44" s="7"/>
      <c r="H44" s="7"/>
      <c r="I44" s="7"/>
      <c r="J44" s="7"/>
      <c r="K44" s="6"/>
    </row>
    <row r="45" spans="2:11" ht="24.9" customHeight="1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" customHeight="1"/>
    <row r="47" spans="2:11" ht="24.9" customHeight="1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 summaryRight="0"/>
  </sheetPr>
  <dimension ref="A1:M137"/>
  <sheetViews>
    <sheetView zoomScaleNormal="100" workbookViewId="0"/>
  </sheetViews>
  <sheetFormatPr defaultColWidth="9" defaultRowHeight="13.2"/>
  <cols>
    <col min="1" max="1" width="2.6640625" style="14" customWidth="1"/>
    <col min="2" max="2" width="18.21875" style="14" customWidth="1"/>
    <col min="3" max="3" width="11.6640625" style="14" customWidth="1"/>
    <col min="4" max="4" width="10.6640625" style="14" customWidth="1"/>
    <col min="5" max="7" width="10.109375" style="14" customWidth="1"/>
    <col min="8" max="8" width="11.6640625" style="14" customWidth="1"/>
    <col min="9" max="9" width="10.109375" style="14" customWidth="1"/>
    <col min="10" max="10" width="2.6640625" style="14" customWidth="1"/>
    <col min="11" max="13" width="0" style="14" hidden="1" customWidth="1"/>
    <col min="14" max="16384" width="9" style="14"/>
  </cols>
  <sheetData>
    <row r="1" spans="1:13" ht="20.100000000000001" customHeight="1">
      <c r="A1" s="13" t="s">
        <v>11</v>
      </c>
    </row>
    <row r="2" spans="1:13" ht="14.1" customHeight="1">
      <c r="H2" s="25" t="s">
        <v>35</v>
      </c>
      <c r="I2" s="25"/>
    </row>
    <row r="3" spans="1:13" ht="20.100000000000001" customHeight="1">
      <c r="B3" s="15"/>
      <c r="C3" s="201" t="s">
        <v>0</v>
      </c>
      <c r="D3" s="203" t="s">
        <v>12</v>
      </c>
      <c r="E3" s="20"/>
      <c r="F3" s="20"/>
      <c r="G3" s="21"/>
      <c r="H3" s="201" t="s">
        <v>13</v>
      </c>
      <c r="I3" s="201" t="s">
        <v>14</v>
      </c>
      <c r="J3" s="27"/>
    </row>
    <row r="4" spans="1:13" ht="20.100000000000001" customHeight="1" thickBot="1">
      <c r="B4" s="16"/>
      <c r="C4" s="202"/>
      <c r="D4" s="204"/>
      <c r="E4" s="22" t="s">
        <v>15</v>
      </c>
      <c r="F4" s="22" t="s">
        <v>143</v>
      </c>
      <c r="G4" s="23" t="s">
        <v>142</v>
      </c>
      <c r="H4" s="202"/>
      <c r="I4" s="202"/>
      <c r="J4" s="27"/>
      <c r="K4" s="28" t="s">
        <v>25</v>
      </c>
      <c r="L4" s="25" t="s">
        <v>39</v>
      </c>
      <c r="M4" s="25" t="s">
        <v>38</v>
      </c>
    </row>
    <row r="5" spans="1:13" ht="20.100000000000001" customHeight="1" thickTop="1" thickBot="1">
      <c r="B5" s="17" t="s">
        <v>16</v>
      </c>
      <c r="C5" s="29">
        <f>SUM(C6:C13)</f>
        <v>679336</v>
      </c>
      <c r="D5" s="30">
        <f>SUM(E5:G5)</f>
        <v>220104</v>
      </c>
      <c r="E5" s="31">
        <f>SUM(E6:E13)</f>
        <v>97544</v>
      </c>
      <c r="F5" s="31">
        <f>SUM(F6:F13)</f>
        <v>82848</v>
      </c>
      <c r="G5" s="32">
        <f t="shared" ref="G5:H5" si="0">SUM(G6:G13)</f>
        <v>39712</v>
      </c>
      <c r="H5" s="29">
        <f t="shared" si="0"/>
        <v>215251</v>
      </c>
      <c r="I5" s="33">
        <f>D5/C5</f>
        <v>0.32399872816985997</v>
      </c>
      <c r="J5" s="26"/>
      <c r="K5" s="24">
        <f t="shared" ref="K5:K13" si="1">C5-D5-H5</f>
        <v>243981</v>
      </c>
      <c r="L5" s="58">
        <f>E5/C5</f>
        <v>0.14358726756715381</v>
      </c>
      <c r="M5" s="58">
        <f>G5/C5</f>
        <v>5.8457081620876858E-2</v>
      </c>
    </row>
    <row r="6" spans="1:13" ht="20.100000000000001" customHeight="1" thickTop="1">
      <c r="B6" s="18" t="s">
        <v>17</v>
      </c>
      <c r="C6" s="34">
        <v>186761</v>
      </c>
      <c r="D6" s="35">
        <f t="shared" ref="D6:D13" si="2">SUM(E6:G6)</f>
        <v>46738</v>
      </c>
      <c r="E6" s="36">
        <v>21643</v>
      </c>
      <c r="F6" s="36">
        <v>17859</v>
      </c>
      <c r="G6" s="37">
        <v>7236</v>
      </c>
      <c r="H6" s="34">
        <v>63501</v>
      </c>
      <c r="I6" s="38">
        <f t="shared" ref="I6:I13" si="3">D6/C6</f>
        <v>0.2502556743645622</v>
      </c>
      <c r="J6" s="26"/>
      <c r="K6" s="24">
        <f t="shared" si="1"/>
        <v>76522</v>
      </c>
      <c r="L6" s="58">
        <f t="shared" ref="L6:L13" si="4">E6/C6</f>
        <v>0.11588607899936282</v>
      </c>
      <c r="M6" s="58">
        <f t="shared" ref="M6:M13" si="5">G6/C6</f>
        <v>3.8744705800461555E-2</v>
      </c>
    </row>
    <row r="7" spans="1:13" ht="20.100000000000001" customHeight="1">
      <c r="B7" s="19" t="s">
        <v>18</v>
      </c>
      <c r="C7" s="39">
        <v>90928</v>
      </c>
      <c r="D7" s="40">
        <f t="shared" si="2"/>
        <v>30552</v>
      </c>
      <c r="E7" s="41">
        <v>13091</v>
      </c>
      <c r="F7" s="41">
        <v>11941</v>
      </c>
      <c r="G7" s="42">
        <v>5520</v>
      </c>
      <c r="H7" s="39">
        <v>28566</v>
      </c>
      <c r="I7" s="43">
        <f t="shared" si="3"/>
        <v>0.33600211156079535</v>
      </c>
      <c r="J7" s="26"/>
      <c r="K7" s="24">
        <f t="shared" si="1"/>
        <v>31810</v>
      </c>
      <c r="L7" s="58">
        <f t="shared" si="4"/>
        <v>0.14397105402076368</v>
      </c>
      <c r="M7" s="58">
        <f t="shared" si="5"/>
        <v>6.070737286644378E-2</v>
      </c>
    </row>
    <row r="8" spans="1:13" ht="20.100000000000001" customHeight="1">
      <c r="B8" s="19" t="s">
        <v>19</v>
      </c>
      <c r="C8" s="39">
        <v>48051</v>
      </c>
      <c r="D8" s="40">
        <f t="shared" si="2"/>
        <v>18357</v>
      </c>
      <c r="E8" s="41">
        <v>8069</v>
      </c>
      <c r="F8" s="41">
        <v>6802</v>
      </c>
      <c r="G8" s="42">
        <v>3486</v>
      </c>
      <c r="H8" s="39">
        <v>14264</v>
      </c>
      <c r="I8" s="43">
        <f t="shared" si="3"/>
        <v>0.38203159143410126</v>
      </c>
      <c r="J8" s="26"/>
      <c r="K8" s="24">
        <f t="shared" si="1"/>
        <v>15430</v>
      </c>
      <c r="L8" s="58">
        <f t="shared" si="4"/>
        <v>0.16792574556200704</v>
      </c>
      <c r="M8" s="58">
        <f t="shared" si="5"/>
        <v>7.2547917837297873E-2</v>
      </c>
    </row>
    <row r="9" spans="1:13" ht="20.100000000000001" customHeight="1">
      <c r="B9" s="19" t="s">
        <v>20</v>
      </c>
      <c r="C9" s="39">
        <v>32600</v>
      </c>
      <c r="D9" s="40">
        <f t="shared" si="2"/>
        <v>10135</v>
      </c>
      <c r="E9" s="41">
        <v>4705</v>
      </c>
      <c r="F9" s="41">
        <v>3691</v>
      </c>
      <c r="G9" s="42">
        <v>1739</v>
      </c>
      <c r="H9" s="39">
        <v>10309</v>
      </c>
      <c r="I9" s="43">
        <f t="shared" si="3"/>
        <v>0.31088957055214722</v>
      </c>
      <c r="J9" s="26"/>
      <c r="K9" s="24">
        <f t="shared" si="1"/>
        <v>12156</v>
      </c>
      <c r="L9" s="58">
        <f t="shared" si="4"/>
        <v>0.14432515337423313</v>
      </c>
      <c r="M9" s="58">
        <f t="shared" si="5"/>
        <v>5.3343558282208589E-2</v>
      </c>
    </row>
    <row r="10" spans="1:13" ht="20.100000000000001" customHeight="1">
      <c r="B10" s="19" t="s">
        <v>21</v>
      </c>
      <c r="C10" s="39">
        <v>43618</v>
      </c>
      <c r="D10" s="40">
        <f t="shared" si="2"/>
        <v>14484</v>
      </c>
      <c r="E10" s="41">
        <v>6445</v>
      </c>
      <c r="F10" s="41">
        <v>5208</v>
      </c>
      <c r="G10" s="42">
        <v>2831</v>
      </c>
      <c r="H10" s="39">
        <v>13456</v>
      </c>
      <c r="I10" s="43">
        <f t="shared" si="3"/>
        <v>0.3320647439130634</v>
      </c>
      <c r="J10" s="26"/>
      <c r="K10" s="24">
        <f t="shared" si="1"/>
        <v>15678</v>
      </c>
      <c r="L10" s="58">
        <f t="shared" si="4"/>
        <v>0.14776009904168005</v>
      </c>
      <c r="M10" s="58">
        <f t="shared" si="5"/>
        <v>6.4904397267183278E-2</v>
      </c>
    </row>
    <row r="11" spans="1:13" ht="20.100000000000001" customHeight="1">
      <c r="B11" s="19" t="s">
        <v>22</v>
      </c>
      <c r="C11" s="39">
        <v>94655</v>
      </c>
      <c r="D11" s="40">
        <f t="shared" si="2"/>
        <v>31541</v>
      </c>
      <c r="E11" s="41">
        <v>13934</v>
      </c>
      <c r="F11" s="41">
        <v>11704</v>
      </c>
      <c r="G11" s="42">
        <v>5903</v>
      </c>
      <c r="H11" s="39">
        <v>30510</v>
      </c>
      <c r="I11" s="43">
        <f t="shared" si="3"/>
        <v>0.33322064338915008</v>
      </c>
      <c r="J11" s="26"/>
      <c r="K11" s="24">
        <f t="shared" si="1"/>
        <v>32604</v>
      </c>
      <c r="L11" s="58">
        <f t="shared" si="4"/>
        <v>0.14720828271089748</v>
      </c>
      <c r="M11" s="58">
        <f t="shared" si="5"/>
        <v>6.2363319423168348E-2</v>
      </c>
    </row>
    <row r="12" spans="1:13" ht="20.100000000000001" customHeight="1">
      <c r="B12" s="19" t="s">
        <v>23</v>
      </c>
      <c r="C12" s="39">
        <v>128471</v>
      </c>
      <c r="D12" s="40">
        <f t="shared" si="2"/>
        <v>48205</v>
      </c>
      <c r="E12" s="41">
        <v>21278</v>
      </c>
      <c r="F12" s="41">
        <v>17886</v>
      </c>
      <c r="G12" s="42">
        <v>9041</v>
      </c>
      <c r="H12" s="39">
        <v>38141</v>
      </c>
      <c r="I12" s="43">
        <f t="shared" si="3"/>
        <v>0.37522086696608575</v>
      </c>
      <c r="J12" s="26"/>
      <c r="K12" s="24">
        <f t="shared" si="1"/>
        <v>42125</v>
      </c>
      <c r="L12" s="58">
        <f t="shared" si="4"/>
        <v>0.1656249270263328</v>
      </c>
      <c r="M12" s="58">
        <f t="shared" si="5"/>
        <v>7.0373858691844857E-2</v>
      </c>
    </row>
    <row r="13" spans="1:13" ht="20.100000000000001" customHeight="1">
      <c r="B13" s="19" t="s">
        <v>24</v>
      </c>
      <c r="C13" s="39">
        <v>54252</v>
      </c>
      <c r="D13" s="40">
        <f t="shared" si="2"/>
        <v>20092</v>
      </c>
      <c r="E13" s="41">
        <v>8379</v>
      </c>
      <c r="F13" s="41">
        <v>7757</v>
      </c>
      <c r="G13" s="42">
        <v>3956</v>
      </c>
      <c r="H13" s="39">
        <v>16504</v>
      </c>
      <c r="I13" s="43">
        <f t="shared" si="3"/>
        <v>0.37034579370345794</v>
      </c>
      <c r="J13" s="26"/>
      <c r="K13" s="24">
        <f t="shared" si="1"/>
        <v>17656</v>
      </c>
      <c r="L13" s="58">
        <f t="shared" si="4"/>
        <v>0.1544459190444592</v>
      </c>
      <c r="M13" s="58">
        <f t="shared" si="5"/>
        <v>7.2918970729189708E-2</v>
      </c>
    </row>
    <row r="14" spans="1:13" ht="20.100000000000001" customHeight="1"/>
    <row r="15" spans="1:13" ht="20.100000000000001" customHeight="1"/>
    <row r="16" spans="1:13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mergeCells count="4">
    <mergeCell ref="C3:C4"/>
    <mergeCell ref="D3:D4"/>
    <mergeCell ref="H3:H4"/>
    <mergeCell ref="I3:I4"/>
  </mergeCells>
  <phoneticPr fontId="2"/>
  <pageMargins left="0.51181102362204722" right="0.51181102362204722" top="0.35433070866141736" bottom="0.35433070866141736" header="0.31496062992125984" footer="0.31496062992125984"/>
  <pageSetup paperSize="9" scale="96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224"/>
  <sheetViews>
    <sheetView zoomScaleNormal="100" workbookViewId="0"/>
  </sheetViews>
  <sheetFormatPr defaultColWidth="9" defaultRowHeight="13.2"/>
  <cols>
    <col min="1" max="1" width="2.6640625" style="14" customWidth="1"/>
    <col min="2" max="2" width="2.88671875" style="14" customWidth="1"/>
    <col min="3" max="3" width="12.77734375" style="14" customWidth="1"/>
    <col min="4" max="12" width="8.33203125" style="14" customWidth="1"/>
    <col min="13" max="13" width="2.6640625" style="14" customWidth="1"/>
    <col min="14" max="16384" width="9" style="14"/>
  </cols>
  <sheetData>
    <row r="1" spans="1:21" ht="20.100000000000001" customHeight="1">
      <c r="A1" s="13" t="s">
        <v>42</v>
      </c>
      <c r="B1" s="13"/>
    </row>
    <row r="2" spans="1:21" ht="14.1" customHeight="1">
      <c r="K2" s="44" t="s">
        <v>2</v>
      </c>
    </row>
    <row r="3" spans="1:21" ht="20.100000000000001" customHeight="1">
      <c r="B3" s="120"/>
      <c r="C3" s="112"/>
      <c r="D3" s="113" t="s">
        <v>26</v>
      </c>
      <c r="E3" s="114" t="s">
        <v>27</v>
      </c>
      <c r="F3" s="114" t="s">
        <v>28</v>
      </c>
      <c r="G3" s="114" t="s">
        <v>29</v>
      </c>
      <c r="H3" s="114" t="s">
        <v>30</v>
      </c>
      <c r="I3" s="114" t="s">
        <v>31</v>
      </c>
      <c r="J3" s="113" t="s">
        <v>32</v>
      </c>
      <c r="K3" s="115" t="s">
        <v>33</v>
      </c>
      <c r="L3" s="116" t="s">
        <v>1</v>
      </c>
    </row>
    <row r="4" spans="1:21" ht="20.100000000000001" customHeight="1">
      <c r="B4" s="209" t="s">
        <v>66</v>
      </c>
      <c r="C4" s="210"/>
      <c r="D4" s="45">
        <f>SUM(D5:D7)</f>
        <v>7287</v>
      </c>
      <c r="E4" s="46">
        <f t="shared" ref="E4:K4" si="0">SUM(E5:E7)</f>
        <v>5742</v>
      </c>
      <c r="F4" s="46">
        <f t="shared" si="0"/>
        <v>8598</v>
      </c>
      <c r="G4" s="46">
        <f t="shared" si="0"/>
        <v>5455</v>
      </c>
      <c r="H4" s="46">
        <f t="shared" si="0"/>
        <v>4616</v>
      </c>
      <c r="I4" s="46">
        <f t="shared" si="0"/>
        <v>5778</v>
      </c>
      <c r="J4" s="45">
        <f t="shared" si="0"/>
        <v>3051</v>
      </c>
      <c r="K4" s="47">
        <f t="shared" si="0"/>
        <v>40527</v>
      </c>
      <c r="L4" s="55">
        <f>K4/人口統計!D5</f>
        <v>0.18412659470068696</v>
      </c>
      <c r="O4" s="14" t="s">
        <v>187</v>
      </c>
    </row>
    <row r="5" spans="1:21" ht="20.100000000000001" customHeight="1">
      <c r="B5" s="117"/>
      <c r="C5" s="118" t="s">
        <v>15</v>
      </c>
      <c r="D5" s="48">
        <v>790</v>
      </c>
      <c r="E5" s="49">
        <v>764</v>
      </c>
      <c r="F5" s="49">
        <v>675</v>
      </c>
      <c r="G5" s="49">
        <v>593</v>
      </c>
      <c r="H5" s="49">
        <v>425</v>
      </c>
      <c r="I5" s="49">
        <v>494</v>
      </c>
      <c r="J5" s="48">
        <v>299</v>
      </c>
      <c r="K5" s="50">
        <f>SUM(D5:J5)</f>
        <v>4040</v>
      </c>
      <c r="L5" s="56">
        <f>K5/人口統計!D5</f>
        <v>1.8354959473703341E-2</v>
      </c>
      <c r="O5" s="14" t="s">
        <v>26</v>
      </c>
      <c r="P5" s="14" t="s">
        <v>27</v>
      </c>
      <c r="Q5" s="14" t="s">
        <v>28</v>
      </c>
      <c r="R5" s="14" t="s">
        <v>29</v>
      </c>
      <c r="S5" s="14" t="s">
        <v>30</v>
      </c>
      <c r="T5" s="14" t="s">
        <v>31</v>
      </c>
      <c r="U5" s="14" t="s">
        <v>32</v>
      </c>
    </row>
    <row r="6" spans="1:21" ht="20.100000000000001" customHeight="1">
      <c r="B6" s="117"/>
      <c r="C6" s="118" t="s">
        <v>143</v>
      </c>
      <c r="D6" s="48">
        <v>3072</v>
      </c>
      <c r="E6" s="49">
        <v>2151</v>
      </c>
      <c r="F6" s="49">
        <v>2986</v>
      </c>
      <c r="G6" s="49">
        <v>1643</v>
      </c>
      <c r="H6" s="49">
        <v>1371</v>
      </c>
      <c r="I6" s="49">
        <v>1513</v>
      </c>
      <c r="J6" s="48">
        <v>895</v>
      </c>
      <c r="K6" s="50">
        <f>SUM(D6:J6)</f>
        <v>13631</v>
      </c>
      <c r="L6" s="56">
        <f>K6/人口統計!D5</f>
        <v>6.1929814996547088E-2</v>
      </c>
      <c r="O6" s="162">
        <f>SUM(D6,D7)</f>
        <v>6497</v>
      </c>
      <c r="P6" s="162">
        <f t="shared" ref="P6:U6" si="1">SUM(E6,E7)</f>
        <v>4978</v>
      </c>
      <c r="Q6" s="162">
        <f t="shared" si="1"/>
        <v>7923</v>
      </c>
      <c r="R6" s="162">
        <f t="shared" si="1"/>
        <v>4862</v>
      </c>
      <c r="S6" s="162">
        <f t="shared" si="1"/>
        <v>4191</v>
      </c>
      <c r="T6" s="162">
        <f t="shared" si="1"/>
        <v>5284</v>
      </c>
      <c r="U6" s="162">
        <f t="shared" si="1"/>
        <v>2752</v>
      </c>
    </row>
    <row r="7" spans="1:21" ht="20.100000000000001" customHeight="1">
      <c r="B7" s="117"/>
      <c r="C7" s="119" t="s">
        <v>142</v>
      </c>
      <c r="D7" s="51">
        <v>3425</v>
      </c>
      <c r="E7" s="52">
        <v>2827</v>
      </c>
      <c r="F7" s="52">
        <v>4937</v>
      </c>
      <c r="G7" s="52">
        <v>3219</v>
      </c>
      <c r="H7" s="52">
        <v>2820</v>
      </c>
      <c r="I7" s="52">
        <v>3771</v>
      </c>
      <c r="J7" s="51">
        <v>1857</v>
      </c>
      <c r="K7" s="53">
        <f>SUM(D7:J7)</f>
        <v>22856</v>
      </c>
      <c r="L7" s="57">
        <f>K7/人口統計!D5</f>
        <v>0.10384182023043652</v>
      </c>
      <c r="O7" s="14">
        <f>O6/($K$6+$K$7)</f>
        <v>0.17806341984816509</v>
      </c>
      <c r="P7" s="14">
        <f t="shared" ref="P7:U7" si="2">P6/($K$6+$K$7)</f>
        <v>0.13643215391783375</v>
      </c>
      <c r="Q7" s="14">
        <f t="shared" si="2"/>
        <v>0.21714583276235372</v>
      </c>
      <c r="R7" s="14">
        <f t="shared" si="2"/>
        <v>0.13325293940307506</v>
      </c>
      <c r="S7" s="14">
        <f t="shared" si="2"/>
        <v>0.11486282785649683</v>
      </c>
      <c r="T7" s="14">
        <f t="shared" si="2"/>
        <v>0.14481870255159371</v>
      </c>
      <c r="U7" s="14">
        <f t="shared" si="2"/>
        <v>7.5424123660481818E-2</v>
      </c>
    </row>
    <row r="8" spans="1:21" ht="20.100000000000001" customHeight="1" thickBot="1">
      <c r="B8" s="209" t="s">
        <v>67</v>
      </c>
      <c r="C8" s="210"/>
      <c r="D8" s="45">
        <v>78</v>
      </c>
      <c r="E8" s="46">
        <v>111</v>
      </c>
      <c r="F8" s="46">
        <v>87</v>
      </c>
      <c r="G8" s="46">
        <v>93</v>
      </c>
      <c r="H8" s="46">
        <v>67</v>
      </c>
      <c r="I8" s="46">
        <v>71</v>
      </c>
      <c r="J8" s="45">
        <v>47</v>
      </c>
      <c r="K8" s="47">
        <f>SUM(D8:J8)</f>
        <v>554</v>
      </c>
      <c r="L8" s="80"/>
    </row>
    <row r="9" spans="1:21" ht="20.100000000000001" customHeight="1" thickTop="1">
      <c r="B9" s="211" t="s">
        <v>34</v>
      </c>
      <c r="C9" s="212"/>
      <c r="D9" s="35">
        <f>D4+D8</f>
        <v>7365</v>
      </c>
      <c r="E9" s="34">
        <f t="shared" ref="E9:K9" si="3">E4+E8</f>
        <v>5853</v>
      </c>
      <c r="F9" s="34">
        <f t="shared" si="3"/>
        <v>8685</v>
      </c>
      <c r="G9" s="34">
        <f t="shared" si="3"/>
        <v>5548</v>
      </c>
      <c r="H9" s="34">
        <f t="shared" si="3"/>
        <v>4683</v>
      </c>
      <c r="I9" s="34">
        <f t="shared" si="3"/>
        <v>5849</v>
      </c>
      <c r="J9" s="35">
        <f t="shared" si="3"/>
        <v>3098</v>
      </c>
      <c r="K9" s="54">
        <f t="shared" si="3"/>
        <v>41081</v>
      </c>
      <c r="L9" s="81"/>
    </row>
    <row r="10" spans="1:21" ht="20.100000000000001" customHeight="1"/>
    <row r="11" spans="1:21" ht="20.100000000000001" customHeight="1"/>
    <row r="12" spans="1:21" ht="20.100000000000001" customHeight="1"/>
    <row r="13" spans="1:21" ht="20.100000000000001" customHeight="1"/>
    <row r="14" spans="1:21" ht="20.100000000000001" customHeight="1"/>
    <row r="15" spans="1:21" ht="20.100000000000001" customHeight="1"/>
    <row r="16" spans="1:21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/>
    <row r="21" spans="1:12" ht="20.100000000000001" customHeight="1">
      <c r="A21" s="13" t="s">
        <v>41</v>
      </c>
    </row>
    <row r="22" spans="1:12" ht="14.1" customHeight="1">
      <c r="K22" s="44" t="s">
        <v>2</v>
      </c>
    </row>
    <row r="23" spans="1:12" ht="20.100000000000001" customHeight="1">
      <c r="B23" s="120"/>
      <c r="C23" s="112"/>
      <c r="D23" s="113" t="s">
        <v>26</v>
      </c>
      <c r="E23" s="114" t="s">
        <v>27</v>
      </c>
      <c r="F23" s="114" t="s">
        <v>28</v>
      </c>
      <c r="G23" s="114" t="s">
        <v>29</v>
      </c>
      <c r="H23" s="114" t="s">
        <v>30</v>
      </c>
      <c r="I23" s="114" t="s">
        <v>31</v>
      </c>
      <c r="J23" s="113" t="s">
        <v>32</v>
      </c>
      <c r="K23" s="115" t="s">
        <v>33</v>
      </c>
      <c r="L23" s="116" t="s">
        <v>1</v>
      </c>
    </row>
    <row r="24" spans="1:12" ht="20.100000000000001" customHeight="1">
      <c r="B24" s="213" t="s">
        <v>17</v>
      </c>
      <c r="C24" s="214"/>
      <c r="D24" s="45">
        <v>1257</v>
      </c>
      <c r="E24" s="46">
        <v>1191</v>
      </c>
      <c r="F24" s="46">
        <v>1365</v>
      </c>
      <c r="G24" s="46">
        <v>1009</v>
      </c>
      <c r="H24" s="46">
        <v>833</v>
      </c>
      <c r="I24" s="46">
        <v>1037</v>
      </c>
      <c r="J24" s="45">
        <v>594</v>
      </c>
      <c r="K24" s="47">
        <f>SUM(D24:J24)</f>
        <v>7286</v>
      </c>
      <c r="L24" s="55">
        <f>K24/人口統計!D6</f>
        <v>0.15589028199751809</v>
      </c>
    </row>
    <row r="25" spans="1:12" ht="20.100000000000001" customHeight="1">
      <c r="B25" s="207" t="s">
        <v>43</v>
      </c>
      <c r="C25" s="208"/>
      <c r="D25" s="45">
        <v>1258</v>
      </c>
      <c r="E25" s="46">
        <v>1046</v>
      </c>
      <c r="F25" s="46">
        <v>1127</v>
      </c>
      <c r="G25" s="46">
        <v>754</v>
      </c>
      <c r="H25" s="46">
        <v>626</v>
      </c>
      <c r="I25" s="46">
        <v>717</v>
      </c>
      <c r="J25" s="45">
        <v>361</v>
      </c>
      <c r="K25" s="47">
        <f t="shared" ref="K25:K31" si="4">SUM(D25:J25)</f>
        <v>5889</v>
      </c>
      <c r="L25" s="55">
        <f>K25/人口統計!D7</f>
        <v>0.19275333857030635</v>
      </c>
    </row>
    <row r="26" spans="1:12" ht="20.100000000000001" customHeight="1">
      <c r="B26" s="207" t="s">
        <v>44</v>
      </c>
      <c r="C26" s="208"/>
      <c r="D26" s="45">
        <v>783</v>
      </c>
      <c r="E26" s="46">
        <v>398</v>
      </c>
      <c r="F26" s="46">
        <v>912</v>
      </c>
      <c r="G26" s="46">
        <v>483</v>
      </c>
      <c r="H26" s="46">
        <v>412</v>
      </c>
      <c r="I26" s="46">
        <v>513</v>
      </c>
      <c r="J26" s="45">
        <v>319</v>
      </c>
      <c r="K26" s="47">
        <f t="shared" si="4"/>
        <v>3820</v>
      </c>
      <c r="L26" s="55">
        <f>K26/人口統計!D8</f>
        <v>0.20809500463038622</v>
      </c>
    </row>
    <row r="27" spans="1:12" ht="20.100000000000001" customHeight="1">
      <c r="B27" s="207" t="s">
        <v>45</v>
      </c>
      <c r="C27" s="208"/>
      <c r="D27" s="45">
        <v>216</v>
      </c>
      <c r="E27" s="46">
        <v>217</v>
      </c>
      <c r="F27" s="46">
        <v>330</v>
      </c>
      <c r="G27" s="46">
        <v>222</v>
      </c>
      <c r="H27" s="46">
        <v>186</v>
      </c>
      <c r="I27" s="46">
        <v>224</v>
      </c>
      <c r="J27" s="45">
        <v>129</v>
      </c>
      <c r="K27" s="47">
        <f t="shared" si="4"/>
        <v>1524</v>
      </c>
      <c r="L27" s="55">
        <f>K27/人口統計!D9</f>
        <v>0.15037000493339911</v>
      </c>
    </row>
    <row r="28" spans="1:12" ht="20.100000000000001" customHeight="1">
      <c r="B28" s="207" t="s">
        <v>46</v>
      </c>
      <c r="C28" s="208"/>
      <c r="D28" s="45">
        <v>333</v>
      </c>
      <c r="E28" s="46">
        <v>260</v>
      </c>
      <c r="F28" s="46">
        <v>513</v>
      </c>
      <c r="G28" s="46">
        <v>324</v>
      </c>
      <c r="H28" s="46">
        <v>304</v>
      </c>
      <c r="I28" s="46">
        <v>400</v>
      </c>
      <c r="J28" s="45">
        <v>215</v>
      </c>
      <c r="K28" s="47">
        <f t="shared" si="4"/>
        <v>2349</v>
      </c>
      <c r="L28" s="55">
        <f>K28/人口統計!D10</f>
        <v>0.16217895608947805</v>
      </c>
    </row>
    <row r="29" spans="1:12" ht="20.100000000000001" customHeight="1">
      <c r="B29" s="207" t="s">
        <v>47</v>
      </c>
      <c r="C29" s="208"/>
      <c r="D29" s="45">
        <v>747</v>
      </c>
      <c r="E29" s="46">
        <v>768</v>
      </c>
      <c r="F29" s="46">
        <v>1407</v>
      </c>
      <c r="G29" s="46">
        <v>745</v>
      </c>
      <c r="H29" s="46">
        <v>689</v>
      </c>
      <c r="I29" s="46">
        <v>796</v>
      </c>
      <c r="J29" s="45">
        <v>408</v>
      </c>
      <c r="K29" s="47">
        <f t="shared" si="4"/>
        <v>5560</v>
      </c>
      <c r="L29" s="55">
        <f>K29/人口統計!D11</f>
        <v>0.17627849465774706</v>
      </c>
    </row>
    <row r="30" spans="1:12" ht="20.100000000000001" customHeight="1">
      <c r="B30" s="207" t="s">
        <v>48</v>
      </c>
      <c r="C30" s="208"/>
      <c r="D30" s="45">
        <v>2091</v>
      </c>
      <c r="E30" s="46">
        <v>1446</v>
      </c>
      <c r="F30" s="46">
        <v>2144</v>
      </c>
      <c r="G30" s="46">
        <v>1485</v>
      </c>
      <c r="H30" s="46">
        <v>1217</v>
      </c>
      <c r="I30" s="46">
        <v>1509</v>
      </c>
      <c r="J30" s="45">
        <v>734</v>
      </c>
      <c r="K30" s="47">
        <f t="shared" si="4"/>
        <v>10626</v>
      </c>
      <c r="L30" s="55">
        <f>K30/人口統計!D12</f>
        <v>0.2204335649828856</v>
      </c>
    </row>
    <row r="31" spans="1:12" ht="20.100000000000001" customHeight="1" thickBot="1">
      <c r="B31" s="213" t="s">
        <v>24</v>
      </c>
      <c r="C31" s="214"/>
      <c r="D31" s="45">
        <v>602</v>
      </c>
      <c r="E31" s="46">
        <v>416</v>
      </c>
      <c r="F31" s="46">
        <v>800</v>
      </c>
      <c r="G31" s="46">
        <v>433</v>
      </c>
      <c r="H31" s="46">
        <v>349</v>
      </c>
      <c r="I31" s="46">
        <v>582</v>
      </c>
      <c r="J31" s="45">
        <v>291</v>
      </c>
      <c r="K31" s="47">
        <f t="shared" si="4"/>
        <v>3473</v>
      </c>
      <c r="L31" s="59">
        <f>K31/人口統計!D13</f>
        <v>0.1728548676089986</v>
      </c>
    </row>
    <row r="32" spans="1:12" ht="20.100000000000001" customHeight="1" thickTop="1">
      <c r="B32" s="205" t="s">
        <v>49</v>
      </c>
      <c r="C32" s="206"/>
      <c r="D32" s="35">
        <f>SUM(D24:D31)</f>
        <v>7287</v>
      </c>
      <c r="E32" s="34">
        <f t="shared" ref="E32:J32" si="5">SUM(E24:E31)</f>
        <v>5742</v>
      </c>
      <c r="F32" s="34">
        <f t="shared" si="5"/>
        <v>8598</v>
      </c>
      <c r="G32" s="34">
        <f t="shared" si="5"/>
        <v>5455</v>
      </c>
      <c r="H32" s="34">
        <f t="shared" si="5"/>
        <v>4616</v>
      </c>
      <c r="I32" s="34">
        <f t="shared" si="5"/>
        <v>5778</v>
      </c>
      <c r="J32" s="35">
        <f t="shared" si="5"/>
        <v>3051</v>
      </c>
      <c r="K32" s="54">
        <f>SUM(K24:K31)</f>
        <v>40527</v>
      </c>
      <c r="L32" s="60">
        <f>K32/人口統計!D5</f>
        <v>0.18412659470068696</v>
      </c>
    </row>
    <row r="33" spans="1:11" ht="20.100000000000001" customHeight="1">
      <c r="C33" s="14" t="s">
        <v>50</v>
      </c>
    </row>
    <row r="34" spans="1:11" ht="20.100000000000001" customHeight="1"/>
    <row r="35" spans="1:11" ht="20.100000000000001" customHeight="1"/>
    <row r="36" spans="1:11" ht="20.100000000000001" customHeight="1"/>
    <row r="37" spans="1:11" ht="20.100000000000001" customHeight="1"/>
    <row r="38" spans="1:11" ht="20.100000000000001" customHeight="1"/>
    <row r="39" spans="1:11" ht="20.100000000000001" customHeight="1"/>
    <row r="40" spans="1:11" ht="20.100000000000001" customHeight="1"/>
    <row r="41" spans="1:11" ht="20.100000000000001" customHeight="1"/>
    <row r="42" spans="1:11" ht="20.100000000000001" customHeight="1"/>
    <row r="43" spans="1:11" ht="20.100000000000001" customHeight="1"/>
    <row r="44" spans="1:11" ht="20.100000000000001" customHeight="1"/>
    <row r="45" spans="1:11" ht="20.100000000000001" customHeight="1"/>
    <row r="46" spans="1:11" ht="20.100000000000001" customHeight="1"/>
    <row r="47" spans="1:11" ht="20.100000000000001" customHeight="1">
      <c r="A47" s="13" t="s">
        <v>152</v>
      </c>
    </row>
    <row r="48" spans="1:11" ht="20.100000000000001" customHeight="1">
      <c r="K48" s="44" t="s">
        <v>2</v>
      </c>
    </row>
    <row r="49" spans="2:14" ht="20.100000000000001" customHeight="1">
      <c r="B49" s="120"/>
      <c r="C49" s="112"/>
      <c r="D49" s="186" t="s">
        <v>26</v>
      </c>
      <c r="E49" s="114" t="s">
        <v>27</v>
      </c>
      <c r="F49" s="114" t="s">
        <v>28</v>
      </c>
      <c r="G49" s="114" t="s">
        <v>29</v>
      </c>
      <c r="H49" s="114" t="s">
        <v>30</v>
      </c>
      <c r="I49" s="114" t="s">
        <v>31</v>
      </c>
      <c r="J49" s="186" t="s">
        <v>32</v>
      </c>
      <c r="K49" s="115" t="s">
        <v>33</v>
      </c>
      <c r="L49" s="116" t="s">
        <v>1</v>
      </c>
      <c r="N49" s="14" t="s">
        <v>186</v>
      </c>
    </row>
    <row r="50" spans="2:14" ht="20.100000000000001" customHeight="1">
      <c r="B50" s="215" t="s">
        <v>153</v>
      </c>
      <c r="C50" s="216"/>
      <c r="D50" s="191">
        <v>276</v>
      </c>
      <c r="E50" s="192">
        <v>289</v>
      </c>
      <c r="F50" s="192">
        <v>279</v>
      </c>
      <c r="G50" s="192">
        <v>224</v>
      </c>
      <c r="H50" s="192">
        <v>180</v>
      </c>
      <c r="I50" s="192">
        <v>222</v>
      </c>
      <c r="J50" s="191">
        <v>131</v>
      </c>
      <c r="K50" s="193">
        <f t="shared" ref="K50:K82" si="6">SUM(D50:J50)</f>
        <v>1601</v>
      </c>
      <c r="L50" s="194">
        <f>K50/N50</f>
        <v>0.14674610449129238</v>
      </c>
      <c r="N50" s="14">
        <v>10910</v>
      </c>
    </row>
    <row r="51" spans="2:14" ht="20.100000000000001" customHeight="1">
      <c r="B51" s="215" t="s">
        <v>154</v>
      </c>
      <c r="C51" s="216"/>
      <c r="D51" s="191">
        <v>241</v>
      </c>
      <c r="E51" s="192">
        <v>178</v>
      </c>
      <c r="F51" s="192">
        <v>267</v>
      </c>
      <c r="G51" s="192">
        <v>164</v>
      </c>
      <c r="H51" s="192">
        <v>142</v>
      </c>
      <c r="I51" s="192">
        <v>190</v>
      </c>
      <c r="J51" s="191">
        <v>83</v>
      </c>
      <c r="K51" s="193">
        <f t="shared" si="6"/>
        <v>1265</v>
      </c>
      <c r="L51" s="194">
        <f t="shared" ref="L51:L82" si="7">K51/N51</f>
        <v>0.16104392106938256</v>
      </c>
      <c r="N51" s="14">
        <v>7855</v>
      </c>
    </row>
    <row r="52" spans="2:14" ht="20.100000000000001" customHeight="1">
      <c r="B52" s="215" t="s">
        <v>155</v>
      </c>
      <c r="C52" s="216"/>
      <c r="D52" s="191">
        <v>365</v>
      </c>
      <c r="E52" s="192">
        <v>326</v>
      </c>
      <c r="F52" s="192">
        <v>352</v>
      </c>
      <c r="G52" s="192">
        <v>275</v>
      </c>
      <c r="H52" s="192">
        <v>218</v>
      </c>
      <c r="I52" s="192">
        <v>253</v>
      </c>
      <c r="J52" s="191">
        <v>169</v>
      </c>
      <c r="K52" s="193">
        <f t="shared" si="6"/>
        <v>1958</v>
      </c>
      <c r="L52" s="194">
        <f t="shared" si="7"/>
        <v>0.17576301615798923</v>
      </c>
      <c r="N52" s="14">
        <v>11140</v>
      </c>
    </row>
    <row r="53" spans="2:14" ht="20.100000000000001" customHeight="1">
      <c r="B53" s="215" t="s">
        <v>156</v>
      </c>
      <c r="C53" s="216"/>
      <c r="D53" s="191">
        <v>174</v>
      </c>
      <c r="E53" s="192">
        <v>188</v>
      </c>
      <c r="F53" s="192">
        <v>214</v>
      </c>
      <c r="G53" s="192">
        <v>179</v>
      </c>
      <c r="H53" s="192">
        <v>144</v>
      </c>
      <c r="I53" s="192">
        <v>200</v>
      </c>
      <c r="J53" s="191">
        <v>104</v>
      </c>
      <c r="K53" s="193">
        <f t="shared" si="6"/>
        <v>1203</v>
      </c>
      <c r="L53" s="194">
        <f t="shared" si="7"/>
        <v>0.15582901554404144</v>
      </c>
      <c r="N53" s="14">
        <v>7720</v>
      </c>
    </row>
    <row r="54" spans="2:14" ht="20.100000000000001" customHeight="1">
      <c r="B54" s="215" t="s">
        <v>157</v>
      </c>
      <c r="C54" s="216"/>
      <c r="D54" s="191">
        <v>153</v>
      </c>
      <c r="E54" s="192">
        <v>175</v>
      </c>
      <c r="F54" s="192">
        <v>176</v>
      </c>
      <c r="G54" s="192">
        <v>134</v>
      </c>
      <c r="H54" s="192">
        <v>104</v>
      </c>
      <c r="I54" s="192">
        <v>132</v>
      </c>
      <c r="J54" s="191">
        <v>76</v>
      </c>
      <c r="K54" s="193">
        <f t="shared" si="6"/>
        <v>950</v>
      </c>
      <c r="L54" s="194">
        <f t="shared" si="7"/>
        <v>0.14479500076207896</v>
      </c>
      <c r="N54" s="14">
        <v>6561</v>
      </c>
    </row>
    <row r="55" spans="2:14" ht="20.100000000000001" customHeight="1">
      <c r="B55" s="215" t="s">
        <v>158</v>
      </c>
      <c r="C55" s="216"/>
      <c r="D55" s="191">
        <v>70</v>
      </c>
      <c r="E55" s="192">
        <v>67</v>
      </c>
      <c r="F55" s="192">
        <v>91</v>
      </c>
      <c r="G55" s="192">
        <v>51</v>
      </c>
      <c r="H55" s="192">
        <v>60</v>
      </c>
      <c r="I55" s="192">
        <v>59</v>
      </c>
      <c r="J55" s="191">
        <v>41</v>
      </c>
      <c r="K55" s="193">
        <f t="shared" si="6"/>
        <v>439</v>
      </c>
      <c r="L55" s="194">
        <f t="shared" si="7"/>
        <v>0.17202194357366771</v>
      </c>
      <c r="N55" s="14">
        <v>2552</v>
      </c>
    </row>
    <row r="56" spans="2:14" ht="20.100000000000001" customHeight="1">
      <c r="B56" s="215" t="s">
        <v>159</v>
      </c>
      <c r="C56" s="216"/>
      <c r="D56" s="191">
        <v>185</v>
      </c>
      <c r="E56" s="192">
        <v>150</v>
      </c>
      <c r="F56" s="192">
        <v>153</v>
      </c>
      <c r="G56" s="192">
        <v>130</v>
      </c>
      <c r="H56" s="192">
        <v>96</v>
      </c>
      <c r="I56" s="192">
        <v>107</v>
      </c>
      <c r="J56" s="191">
        <v>43</v>
      </c>
      <c r="K56" s="193">
        <f t="shared" si="6"/>
        <v>864</v>
      </c>
      <c r="L56" s="194">
        <f t="shared" si="7"/>
        <v>0.20591039084842708</v>
      </c>
      <c r="N56" s="14">
        <v>4196</v>
      </c>
    </row>
    <row r="57" spans="2:14" ht="20.100000000000001" customHeight="1">
      <c r="B57" s="215" t="s">
        <v>160</v>
      </c>
      <c r="C57" s="216"/>
      <c r="D57" s="191">
        <v>428</v>
      </c>
      <c r="E57" s="192">
        <v>416</v>
      </c>
      <c r="F57" s="192">
        <v>389</v>
      </c>
      <c r="G57" s="192">
        <v>243</v>
      </c>
      <c r="H57" s="192">
        <v>188</v>
      </c>
      <c r="I57" s="192">
        <v>225</v>
      </c>
      <c r="J57" s="191">
        <v>113</v>
      </c>
      <c r="K57" s="193">
        <f t="shared" si="6"/>
        <v>2002</v>
      </c>
      <c r="L57" s="194">
        <f t="shared" si="7"/>
        <v>0.21699544764795145</v>
      </c>
      <c r="N57" s="14">
        <v>9226</v>
      </c>
    </row>
    <row r="58" spans="2:14" ht="20.100000000000001" customHeight="1">
      <c r="B58" s="215" t="s">
        <v>161</v>
      </c>
      <c r="C58" s="216"/>
      <c r="D58" s="191">
        <v>434</v>
      </c>
      <c r="E58" s="192">
        <v>328</v>
      </c>
      <c r="F58" s="192">
        <v>383</v>
      </c>
      <c r="G58" s="192">
        <v>254</v>
      </c>
      <c r="H58" s="192">
        <v>229</v>
      </c>
      <c r="I58" s="192">
        <v>246</v>
      </c>
      <c r="J58" s="191">
        <v>132</v>
      </c>
      <c r="K58" s="193">
        <f t="shared" si="6"/>
        <v>2006</v>
      </c>
      <c r="L58" s="194">
        <f t="shared" si="7"/>
        <v>0.19041290934978641</v>
      </c>
      <c r="N58" s="14">
        <v>10535</v>
      </c>
    </row>
    <row r="59" spans="2:14" ht="20.100000000000001" customHeight="1">
      <c r="B59" s="215" t="s">
        <v>162</v>
      </c>
      <c r="C59" s="216"/>
      <c r="D59" s="191">
        <v>226</v>
      </c>
      <c r="E59" s="192">
        <v>178</v>
      </c>
      <c r="F59" s="192">
        <v>210</v>
      </c>
      <c r="G59" s="192">
        <v>148</v>
      </c>
      <c r="H59" s="192">
        <v>120</v>
      </c>
      <c r="I59" s="192">
        <v>152</v>
      </c>
      <c r="J59" s="191">
        <v>78</v>
      </c>
      <c r="K59" s="193">
        <f t="shared" si="6"/>
        <v>1112</v>
      </c>
      <c r="L59" s="194">
        <f t="shared" si="7"/>
        <v>0.1686125852918878</v>
      </c>
      <c r="N59" s="14">
        <v>6595</v>
      </c>
    </row>
    <row r="60" spans="2:14" ht="20.100000000000001" customHeight="1">
      <c r="B60" s="215" t="s">
        <v>163</v>
      </c>
      <c r="C60" s="216"/>
      <c r="D60" s="191">
        <v>385</v>
      </c>
      <c r="E60" s="192">
        <v>210</v>
      </c>
      <c r="F60" s="192">
        <v>496</v>
      </c>
      <c r="G60" s="192">
        <v>250</v>
      </c>
      <c r="H60" s="192">
        <v>223</v>
      </c>
      <c r="I60" s="192">
        <v>282</v>
      </c>
      <c r="J60" s="191">
        <v>175</v>
      </c>
      <c r="K60" s="193">
        <f t="shared" si="6"/>
        <v>2021</v>
      </c>
      <c r="L60" s="194">
        <f t="shared" si="7"/>
        <v>0.21402096791273958</v>
      </c>
      <c r="N60" s="14">
        <v>9443</v>
      </c>
    </row>
    <row r="61" spans="2:14" ht="20.100000000000001" customHeight="1">
      <c r="B61" s="215" t="s">
        <v>164</v>
      </c>
      <c r="C61" s="216"/>
      <c r="D61" s="191">
        <v>126</v>
      </c>
      <c r="E61" s="192">
        <v>71</v>
      </c>
      <c r="F61" s="192">
        <v>137</v>
      </c>
      <c r="G61" s="192">
        <v>92</v>
      </c>
      <c r="H61" s="192">
        <v>69</v>
      </c>
      <c r="I61" s="192">
        <v>99</v>
      </c>
      <c r="J61" s="191">
        <v>54</v>
      </c>
      <c r="K61" s="193">
        <f t="shared" si="6"/>
        <v>648</v>
      </c>
      <c r="L61" s="194">
        <f t="shared" si="7"/>
        <v>0.21818181818181817</v>
      </c>
      <c r="N61" s="14">
        <v>2970</v>
      </c>
    </row>
    <row r="62" spans="2:14" ht="20.100000000000001" customHeight="1">
      <c r="B62" s="215" t="s">
        <v>165</v>
      </c>
      <c r="C62" s="216"/>
      <c r="D62" s="191">
        <v>280</v>
      </c>
      <c r="E62" s="192">
        <v>126</v>
      </c>
      <c r="F62" s="192">
        <v>287</v>
      </c>
      <c r="G62" s="192">
        <v>150</v>
      </c>
      <c r="H62" s="192">
        <v>126</v>
      </c>
      <c r="I62" s="192">
        <v>139</v>
      </c>
      <c r="J62" s="191">
        <v>94</v>
      </c>
      <c r="K62" s="193">
        <f t="shared" si="6"/>
        <v>1202</v>
      </c>
      <c r="L62" s="194">
        <f t="shared" si="7"/>
        <v>0.20222072678331091</v>
      </c>
      <c r="N62" s="14">
        <v>5944</v>
      </c>
    </row>
    <row r="63" spans="2:14" ht="20.100000000000001" customHeight="1">
      <c r="B63" s="215" t="s">
        <v>166</v>
      </c>
      <c r="C63" s="216"/>
      <c r="D63" s="191">
        <v>202</v>
      </c>
      <c r="E63" s="192">
        <v>199</v>
      </c>
      <c r="F63" s="192">
        <v>306</v>
      </c>
      <c r="G63" s="192">
        <v>204</v>
      </c>
      <c r="H63" s="192">
        <v>161</v>
      </c>
      <c r="I63" s="192">
        <v>190</v>
      </c>
      <c r="J63" s="191">
        <v>110</v>
      </c>
      <c r="K63" s="193">
        <f t="shared" si="6"/>
        <v>1372</v>
      </c>
      <c r="L63" s="194">
        <f t="shared" si="7"/>
        <v>0.14787669756413019</v>
      </c>
      <c r="N63" s="14">
        <v>9278</v>
      </c>
    </row>
    <row r="64" spans="2:14" ht="20.100000000000001" customHeight="1">
      <c r="B64" s="215" t="s">
        <v>167</v>
      </c>
      <c r="C64" s="216"/>
      <c r="D64" s="191">
        <v>20</v>
      </c>
      <c r="E64" s="192">
        <v>23</v>
      </c>
      <c r="F64" s="192">
        <v>28</v>
      </c>
      <c r="G64" s="192">
        <v>21</v>
      </c>
      <c r="H64" s="192">
        <v>28</v>
      </c>
      <c r="I64" s="192">
        <v>35</v>
      </c>
      <c r="J64" s="191">
        <v>19</v>
      </c>
      <c r="K64" s="193">
        <f t="shared" si="6"/>
        <v>174</v>
      </c>
      <c r="L64" s="194">
        <f t="shared" si="7"/>
        <v>0.20303383897316218</v>
      </c>
      <c r="N64" s="14">
        <v>857</v>
      </c>
    </row>
    <row r="65" spans="2:14" ht="20.100000000000001" customHeight="1">
      <c r="B65" s="215" t="s">
        <v>168</v>
      </c>
      <c r="C65" s="216"/>
      <c r="D65" s="191">
        <v>214</v>
      </c>
      <c r="E65" s="192">
        <v>156</v>
      </c>
      <c r="F65" s="192">
        <v>365</v>
      </c>
      <c r="G65" s="192">
        <v>223</v>
      </c>
      <c r="H65" s="192">
        <v>210</v>
      </c>
      <c r="I65" s="192">
        <v>290</v>
      </c>
      <c r="J65" s="191">
        <v>152</v>
      </c>
      <c r="K65" s="193">
        <f t="shared" si="6"/>
        <v>1610</v>
      </c>
      <c r="L65" s="194">
        <f t="shared" si="7"/>
        <v>0.1619881275782272</v>
      </c>
      <c r="N65" s="14">
        <v>9939</v>
      </c>
    </row>
    <row r="66" spans="2:14" ht="20.100000000000001" customHeight="1">
      <c r="B66" s="215" t="s">
        <v>169</v>
      </c>
      <c r="C66" s="216"/>
      <c r="D66" s="191">
        <v>126</v>
      </c>
      <c r="E66" s="192">
        <v>112</v>
      </c>
      <c r="F66" s="192">
        <v>152</v>
      </c>
      <c r="G66" s="192">
        <v>104</v>
      </c>
      <c r="H66" s="192">
        <v>99</v>
      </c>
      <c r="I66" s="192">
        <v>112</v>
      </c>
      <c r="J66" s="191">
        <v>67</v>
      </c>
      <c r="K66" s="193">
        <f t="shared" si="6"/>
        <v>772</v>
      </c>
      <c r="L66" s="194">
        <f t="shared" si="7"/>
        <v>0.16985698569856986</v>
      </c>
      <c r="N66" s="14">
        <v>4545</v>
      </c>
    </row>
    <row r="67" spans="2:14" ht="20.100000000000001" customHeight="1">
      <c r="B67" s="215" t="s">
        <v>170</v>
      </c>
      <c r="C67" s="216"/>
      <c r="D67" s="187">
        <v>559</v>
      </c>
      <c r="E67" s="188">
        <v>559</v>
      </c>
      <c r="F67" s="188">
        <v>1007</v>
      </c>
      <c r="G67" s="188">
        <v>528</v>
      </c>
      <c r="H67" s="188">
        <v>488</v>
      </c>
      <c r="I67" s="188">
        <v>597</v>
      </c>
      <c r="J67" s="187">
        <v>296</v>
      </c>
      <c r="K67" s="189">
        <f t="shared" si="6"/>
        <v>4034</v>
      </c>
      <c r="L67" s="195">
        <f t="shared" si="7"/>
        <v>0.18623332256128525</v>
      </c>
      <c r="N67" s="14">
        <v>21661</v>
      </c>
    </row>
    <row r="68" spans="2:14" ht="20.100000000000001" customHeight="1">
      <c r="B68" s="215" t="s">
        <v>171</v>
      </c>
      <c r="C68" s="216"/>
      <c r="D68" s="187">
        <v>94</v>
      </c>
      <c r="E68" s="188">
        <v>98</v>
      </c>
      <c r="F68" s="188">
        <v>179</v>
      </c>
      <c r="G68" s="188">
        <v>102</v>
      </c>
      <c r="H68" s="188">
        <v>83</v>
      </c>
      <c r="I68" s="188">
        <v>95</v>
      </c>
      <c r="J68" s="187">
        <v>52</v>
      </c>
      <c r="K68" s="189">
        <f t="shared" si="6"/>
        <v>703</v>
      </c>
      <c r="L68" s="195">
        <f t="shared" si="7"/>
        <v>0.17092146851446632</v>
      </c>
      <c r="N68" s="14">
        <v>4113</v>
      </c>
    </row>
    <row r="69" spans="2:14" ht="20.100000000000001" customHeight="1">
      <c r="B69" s="215" t="s">
        <v>172</v>
      </c>
      <c r="C69" s="216"/>
      <c r="D69" s="187">
        <v>99</v>
      </c>
      <c r="E69" s="188">
        <v>123</v>
      </c>
      <c r="F69" s="188">
        <v>241</v>
      </c>
      <c r="G69" s="188">
        <v>131</v>
      </c>
      <c r="H69" s="188">
        <v>125</v>
      </c>
      <c r="I69" s="188">
        <v>118</v>
      </c>
      <c r="J69" s="187">
        <v>67</v>
      </c>
      <c r="K69" s="189">
        <f t="shared" si="6"/>
        <v>904</v>
      </c>
      <c r="L69" s="195">
        <f t="shared" si="7"/>
        <v>0.15675394485867869</v>
      </c>
      <c r="N69" s="14">
        <v>5767</v>
      </c>
    </row>
    <row r="70" spans="2:14" ht="20.100000000000001" customHeight="1">
      <c r="B70" s="215" t="s">
        <v>173</v>
      </c>
      <c r="C70" s="216"/>
      <c r="D70" s="187">
        <v>783</v>
      </c>
      <c r="E70" s="188">
        <v>486</v>
      </c>
      <c r="F70" s="188">
        <v>708</v>
      </c>
      <c r="G70" s="188">
        <v>464</v>
      </c>
      <c r="H70" s="188">
        <v>394</v>
      </c>
      <c r="I70" s="188">
        <v>475</v>
      </c>
      <c r="J70" s="187">
        <v>227</v>
      </c>
      <c r="K70" s="189">
        <f t="shared" si="6"/>
        <v>3537</v>
      </c>
      <c r="L70" s="195">
        <f t="shared" si="7"/>
        <v>0.22863606981254039</v>
      </c>
      <c r="N70" s="14">
        <v>15470</v>
      </c>
    </row>
    <row r="71" spans="2:14" ht="20.100000000000001" customHeight="1">
      <c r="B71" s="215" t="s">
        <v>174</v>
      </c>
      <c r="C71" s="216"/>
      <c r="D71" s="187">
        <v>115</v>
      </c>
      <c r="E71" s="188">
        <v>124</v>
      </c>
      <c r="F71" s="188">
        <v>191</v>
      </c>
      <c r="G71" s="188">
        <v>161</v>
      </c>
      <c r="H71" s="188">
        <v>127</v>
      </c>
      <c r="I71" s="188">
        <v>134</v>
      </c>
      <c r="J71" s="187">
        <v>71</v>
      </c>
      <c r="K71" s="189">
        <f t="shared" si="6"/>
        <v>923</v>
      </c>
      <c r="L71" s="195">
        <f t="shared" si="7"/>
        <v>0.19892241379310344</v>
      </c>
      <c r="N71" s="14">
        <v>4640</v>
      </c>
    </row>
    <row r="72" spans="2:14" ht="20.100000000000001" customHeight="1">
      <c r="B72" s="215" t="s">
        <v>175</v>
      </c>
      <c r="C72" s="216"/>
      <c r="D72" s="187">
        <v>178</v>
      </c>
      <c r="E72" s="188">
        <v>114</v>
      </c>
      <c r="F72" s="188">
        <v>195</v>
      </c>
      <c r="G72" s="188">
        <v>131</v>
      </c>
      <c r="H72" s="188">
        <v>105</v>
      </c>
      <c r="I72" s="188">
        <v>120</v>
      </c>
      <c r="J72" s="187">
        <v>59</v>
      </c>
      <c r="K72" s="189">
        <f t="shared" si="6"/>
        <v>902</v>
      </c>
      <c r="L72" s="195">
        <f t="shared" si="7"/>
        <v>0.21084618980832165</v>
      </c>
      <c r="N72" s="14">
        <v>4278</v>
      </c>
    </row>
    <row r="73" spans="2:14" ht="20.100000000000001" customHeight="1">
      <c r="B73" s="215" t="s">
        <v>176</v>
      </c>
      <c r="C73" s="216"/>
      <c r="D73" s="187">
        <v>156</v>
      </c>
      <c r="E73" s="188">
        <v>118</v>
      </c>
      <c r="F73" s="188">
        <v>153</v>
      </c>
      <c r="G73" s="188">
        <v>103</v>
      </c>
      <c r="H73" s="188">
        <v>87</v>
      </c>
      <c r="I73" s="188">
        <v>142</v>
      </c>
      <c r="J73" s="187">
        <v>63</v>
      </c>
      <c r="K73" s="189">
        <f t="shared" si="6"/>
        <v>822</v>
      </c>
      <c r="L73" s="195">
        <f t="shared" si="7"/>
        <v>0.21490196078431373</v>
      </c>
      <c r="N73" s="14">
        <v>3825</v>
      </c>
    </row>
    <row r="74" spans="2:14" ht="20.100000000000001" customHeight="1">
      <c r="B74" s="215" t="s">
        <v>177</v>
      </c>
      <c r="C74" s="216"/>
      <c r="D74" s="187">
        <v>140</v>
      </c>
      <c r="E74" s="188">
        <v>116</v>
      </c>
      <c r="F74" s="188">
        <v>162</v>
      </c>
      <c r="G74" s="188">
        <v>91</v>
      </c>
      <c r="H74" s="188">
        <v>82</v>
      </c>
      <c r="I74" s="188">
        <v>98</v>
      </c>
      <c r="J74" s="187">
        <v>50</v>
      </c>
      <c r="K74" s="189">
        <f t="shared" si="6"/>
        <v>739</v>
      </c>
      <c r="L74" s="196">
        <f t="shared" si="7"/>
        <v>0.23437995559784333</v>
      </c>
      <c r="N74" s="14">
        <v>3153</v>
      </c>
    </row>
    <row r="75" spans="2:14" ht="20.100000000000001" customHeight="1">
      <c r="B75" s="215" t="s">
        <v>178</v>
      </c>
      <c r="C75" s="216"/>
      <c r="D75" s="187">
        <v>300</v>
      </c>
      <c r="E75" s="188">
        <v>207</v>
      </c>
      <c r="F75" s="188">
        <v>266</v>
      </c>
      <c r="G75" s="188">
        <v>205</v>
      </c>
      <c r="H75" s="188">
        <v>169</v>
      </c>
      <c r="I75" s="188">
        <v>207</v>
      </c>
      <c r="J75" s="187">
        <v>111</v>
      </c>
      <c r="K75" s="189">
        <f t="shared" si="6"/>
        <v>1465</v>
      </c>
      <c r="L75" s="197">
        <f t="shared" si="7"/>
        <v>0.24675762169445847</v>
      </c>
      <c r="N75" s="14">
        <v>5937</v>
      </c>
    </row>
    <row r="76" spans="2:14" ht="20.100000000000001" customHeight="1">
      <c r="B76" s="215" t="s">
        <v>179</v>
      </c>
      <c r="C76" s="216"/>
      <c r="D76" s="187">
        <v>71</v>
      </c>
      <c r="E76" s="188">
        <v>71</v>
      </c>
      <c r="F76" s="188">
        <v>94</v>
      </c>
      <c r="G76" s="188">
        <v>61</v>
      </c>
      <c r="H76" s="188">
        <v>52</v>
      </c>
      <c r="I76" s="188">
        <v>71</v>
      </c>
      <c r="J76" s="187">
        <v>26</v>
      </c>
      <c r="K76" s="189">
        <f t="shared" si="6"/>
        <v>446</v>
      </c>
      <c r="L76" s="195">
        <f t="shared" si="7"/>
        <v>0.23049095607235143</v>
      </c>
      <c r="N76" s="14">
        <v>1935</v>
      </c>
    </row>
    <row r="77" spans="2:14" ht="20.100000000000001" customHeight="1">
      <c r="B77" s="215" t="s">
        <v>180</v>
      </c>
      <c r="C77" s="216"/>
      <c r="D77" s="187">
        <v>296</v>
      </c>
      <c r="E77" s="188">
        <v>198</v>
      </c>
      <c r="F77" s="188">
        <v>343</v>
      </c>
      <c r="G77" s="188">
        <v>256</v>
      </c>
      <c r="H77" s="188">
        <v>190</v>
      </c>
      <c r="I77" s="188">
        <v>244</v>
      </c>
      <c r="J77" s="187">
        <v>117</v>
      </c>
      <c r="K77" s="189">
        <f t="shared" si="6"/>
        <v>1644</v>
      </c>
      <c r="L77" s="195">
        <f t="shared" si="7"/>
        <v>0.21169199072881792</v>
      </c>
      <c r="N77" s="14">
        <v>7766</v>
      </c>
    </row>
    <row r="78" spans="2:14" ht="20.100000000000001" customHeight="1">
      <c r="B78" s="215" t="s">
        <v>181</v>
      </c>
      <c r="C78" s="216"/>
      <c r="D78" s="187">
        <v>64</v>
      </c>
      <c r="E78" s="188">
        <v>25</v>
      </c>
      <c r="F78" s="188">
        <v>51</v>
      </c>
      <c r="G78" s="188">
        <v>30</v>
      </c>
      <c r="H78" s="188">
        <v>28</v>
      </c>
      <c r="I78" s="188">
        <v>31</v>
      </c>
      <c r="J78" s="187">
        <v>23</v>
      </c>
      <c r="K78" s="189">
        <f t="shared" si="6"/>
        <v>252</v>
      </c>
      <c r="L78" s="195">
        <f t="shared" si="7"/>
        <v>0.20982514571190675</v>
      </c>
      <c r="N78" s="14">
        <v>1201</v>
      </c>
    </row>
    <row r="79" spans="2:14" ht="20.100000000000001" customHeight="1">
      <c r="B79" s="215" t="s">
        <v>182</v>
      </c>
      <c r="C79" s="216"/>
      <c r="D79" s="187">
        <v>240</v>
      </c>
      <c r="E79" s="188">
        <v>166</v>
      </c>
      <c r="F79" s="188">
        <v>366</v>
      </c>
      <c r="G79" s="188">
        <v>189</v>
      </c>
      <c r="H79" s="188">
        <v>157</v>
      </c>
      <c r="I79" s="188">
        <v>273</v>
      </c>
      <c r="J79" s="187">
        <v>130</v>
      </c>
      <c r="K79" s="189">
        <f t="shared" si="6"/>
        <v>1521</v>
      </c>
      <c r="L79" s="195">
        <f t="shared" si="7"/>
        <v>0.17118739448508721</v>
      </c>
      <c r="N79" s="14">
        <v>8885</v>
      </c>
    </row>
    <row r="80" spans="2:14" ht="20.100000000000001" customHeight="1">
      <c r="B80" s="215" t="s">
        <v>183</v>
      </c>
      <c r="C80" s="216"/>
      <c r="D80" s="45">
        <v>57</v>
      </c>
      <c r="E80" s="46">
        <v>43</v>
      </c>
      <c r="F80" s="46">
        <v>61</v>
      </c>
      <c r="G80" s="46">
        <v>53</v>
      </c>
      <c r="H80" s="46">
        <v>30</v>
      </c>
      <c r="I80" s="46">
        <v>73</v>
      </c>
      <c r="J80" s="45">
        <v>38</v>
      </c>
      <c r="K80" s="47">
        <f t="shared" si="6"/>
        <v>355</v>
      </c>
      <c r="L80" s="195">
        <f t="shared" si="7"/>
        <v>0.17191283292978207</v>
      </c>
      <c r="N80" s="14">
        <v>2065</v>
      </c>
    </row>
    <row r="81" spans="2:14" ht="20.100000000000001" customHeight="1">
      <c r="B81" s="215" t="s">
        <v>184</v>
      </c>
      <c r="C81" s="216"/>
      <c r="D81" s="45">
        <v>55</v>
      </c>
      <c r="E81" s="46">
        <v>54</v>
      </c>
      <c r="F81" s="46">
        <v>115</v>
      </c>
      <c r="G81" s="46">
        <v>53</v>
      </c>
      <c r="H81" s="46">
        <v>50</v>
      </c>
      <c r="I81" s="46">
        <v>69</v>
      </c>
      <c r="J81" s="45">
        <v>33</v>
      </c>
      <c r="K81" s="47">
        <f t="shared" si="6"/>
        <v>429</v>
      </c>
      <c r="L81" s="195">
        <f t="shared" si="7"/>
        <v>0.15912462908011871</v>
      </c>
      <c r="N81" s="14">
        <v>2696</v>
      </c>
    </row>
    <row r="82" spans="2:14" ht="20.100000000000001" customHeight="1">
      <c r="B82" s="215" t="s">
        <v>185</v>
      </c>
      <c r="C82" s="216"/>
      <c r="D82" s="40">
        <v>253</v>
      </c>
      <c r="E82" s="39">
        <v>159</v>
      </c>
      <c r="F82" s="39">
        <v>268</v>
      </c>
      <c r="G82" s="39">
        <v>144</v>
      </c>
      <c r="H82" s="39">
        <v>119</v>
      </c>
      <c r="I82" s="39">
        <v>169</v>
      </c>
      <c r="J82" s="40">
        <v>94</v>
      </c>
      <c r="K82" s="190">
        <f t="shared" si="6"/>
        <v>1206</v>
      </c>
      <c r="L82" s="197">
        <f t="shared" si="7"/>
        <v>0.18709277071051816</v>
      </c>
      <c r="N82" s="14">
        <v>6446</v>
      </c>
    </row>
    <row r="83" spans="2:14" ht="20.100000000000001" customHeight="1"/>
    <row r="84" spans="2:14" ht="20.100000000000001" customHeight="1"/>
    <row r="85" spans="2:14" ht="20.100000000000001" customHeight="1"/>
    <row r="86" spans="2:14" ht="20.100000000000001" customHeight="1"/>
    <row r="87" spans="2:14" ht="20.100000000000001" customHeight="1"/>
    <row r="88" spans="2:14" ht="20.100000000000001" customHeight="1"/>
    <row r="89" spans="2:14" ht="20.100000000000001" customHeight="1"/>
    <row r="90" spans="2:14" ht="20.100000000000001" customHeight="1"/>
    <row r="91" spans="2:14" ht="20.100000000000001" customHeight="1"/>
    <row r="92" spans="2:14" ht="20.100000000000001" customHeight="1"/>
    <row r="93" spans="2:14" ht="20.100000000000001" customHeight="1"/>
    <row r="94" spans="2:14" ht="20.100000000000001" customHeight="1"/>
    <row r="95" spans="2:14" ht="20.100000000000001" customHeight="1"/>
    <row r="96" spans="2:14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</sheetData>
  <mergeCells count="45">
    <mergeCell ref="B80:C80"/>
    <mergeCell ref="B81:C81"/>
    <mergeCell ref="B82:C82"/>
    <mergeCell ref="B75:C75"/>
    <mergeCell ref="B76:C76"/>
    <mergeCell ref="B77:C77"/>
    <mergeCell ref="B78:C78"/>
    <mergeCell ref="B79:C79"/>
    <mergeCell ref="B70:C70"/>
    <mergeCell ref="B71:C71"/>
    <mergeCell ref="B72:C72"/>
    <mergeCell ref="B73:C73"/>
    <mergeCell ref="B74:C74"/>
    <mergeCell ref="B65:C65"/>
    <mergeCell ref="B66:C66"/>
    <mergeCell ref="B67:C67"/>
    <mergeCell ref="B68:C68"/>
    <mergeCell ref="B69:C69"/>
    <mergeCell ref="B60:C60"/>
    <mergeCell ref="B61:C61"/>
    <mergeCell ref="B62:C62"/>
    <mergeCell ref="B63:C63"/>
    <mergeCell ref="B64:C64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:C4"/>
    <mergeCell ref="B8:C8"/>
    <mergeCell ref="B9:C9"/>
    <mergeCell ref="B24:C24"/>
    <mergeCell ref="B31:C31"/>
    <mergeCell ref="B32:C32"/>
    <mergeCell ref="B25:C25"/>
    <mergeCell ref="B26:C26"/>
    <mergeCell ref="B27:C27"/>
    <mergeCell ref="B28:C28"/>
    <mergeCell ref="B29:C29"/>
    <mergeCell ref="B30:C30"/>
  </mergeCells>
  <phoneticPr fontId="2"/>
  <pageMargins left="0.51181102362204722" right="0.51181102362204722" top="0.35433070866141736" bottom="0.35433070866141736" header="0.31496062992125984" footer="0.31496062992125984"/>
  <pageSetup paperSize="9" scale="98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109"/>
  <sheetViews>
    <sheetView zoomScaleNormal="100" workbookViewId="0"/>
  </sheetViews>
  <sheetFormatPr defaultColWidth="9" defaultRowHeight="13.2"/>
  <cols>
    <col min="1" max="1" width="2.44140625" style="14" customWidth="1"/>
    <col min="2" max="2" width="2.6640625" style="14" customWidth="1"/>
    <col min="3" max="3" width="16.88671875" style="14" customWidth="1"/>
    <col min="4" max="11" width="10.109375" style="14" customWidth="1"/>
    <col min="12" max="19" width="8.6640625" style="14" customWidth="1"/>
    <col min="20" max="20" width="9.6640625" style="14" customWidth="1"/>
    <col min="21" max="21" width="8.6640625" style="14" customWidth="1"/>
    <col min="22" max="22" width="9.109375" style="14" bestFit="1" customWidth="1"/>
    <col min="23" max="23" width="11" style="14" bestFit="1" customWidth="1"/>
    <col min="24" max="16384" width="9" style="14"/>
  </cols>
  <sheetData>
    <row r="1" spans="1:19" ht="20.100000000000001" customHeight="1">
      <c r="A1" s="106" t="s">
        <v>52</v>
      </c>
    </row>
    <row r="2" spans="1:19" ht="20.100000000000001" customHeight="1"/>
    <row r="3" spans="1:19" ht="20.100000000000001" customHeight="1" thickBot="1">
      <c r="B3" s="219"/>
      <c r="C3" s="219"/>
      <c r="D3" s="219" t="s">
        <v>120</v>
      </c>
      <c r="E3" s="219"/>
      <c r="F3" s="219" t="s">
        <v>121</v>
      </c>
      <c r="G3" s="219"/>
      <c r="H3" s="219" t="s">
        <v>122</v>
      </c>
      <c r="I3" s="219"/>
      <c r="J3" s="219" t="s">
        <v>123</v>
      </c>
      <c r="K3" s="219"/>
      <c r="N3" s="109" t="s">
        <v>99</v>
      </c>
      <c r="O3" s="110"/>
      <c r="P3" s="111"/>
      <c r="Q3" s="61" t="s">
        <v>100</v>
      </c>
      <c r="R3" s="90" t="s">
        <v>101</v>
      </c>
      <c r="S3" s="90" t="s">
        <v>102</v>
      </c>
    </row>
    <row r="4" spans="1:19" ht="33" customHeight="1" thickTop="1" thickBot="1">
      <c r="B4" s="221"/>
      <c r="C4" s="221"/>
      <c r="D4" s="145" t="s">
        <v>125</v>
      </c>
      <c r="E4" s="146" t="s">
        <v>126</v>
      </c>
      <c r="F4" s="147" t="s">
        <v>125</v>
      </c>
      <c r="G4" s="148" t="s">
        <v>126</v>
      </c>
      <c r="H4" s="145" t="s">
        <v>125</v>
      </c>
      <c r="I4" s="146" t="s">
        <v>126</v>
      </c>
      <c r="J4" s="147" t="s">
        <v>125</v>
      </c>
      <c r="K4" s="148" t="s">
        <v>126</v>
      </c>
      <c r="N4" s="140"/>
      <c r="O4" s="85"/>
      <c r="P4" s="141"/>
      <c r="Q4" s="142"/>
      <c r="R4" s="143"/>
      <c r="S4" s="143"/>
    </row>
    <row r="5" spans="1:19" ht="20.100000000000001" customHeight="1" thickTop="1">
      <c r="B5" s="220" t="s">
        <v>112</v>
      </c>
      <c r="C5" s="220"/>
      <c r="D5" s="150">
        <v>6697</v>
      </c>
      <c r="E5" s="149">
        <v>388157.7</v>
      </c>
      <c r="F5" s="151">
        <v>1907</v>
      </c>
      <c r="G5" s="152">
        <v>38698.660000000018</v>
      </c>
      <c r="H5" s="150">
        <v>548</v>
      </c>
      <c r="I5" s="149">
        <v>117214.70999999998</v>
      </c>
      <c r="J5" s="151">
        <v>1209</v>
      </c>
      <c r="K5" s="152">
        <v>415012.87999999995</v>
      </c>
      <c r="M5" s="162">
        <f>Q5+Q7</f>
        <v>44314</v>
      </c>
      <c r="N5" s="121" t="s">
        <v>106</v>
      </c>
      <c r="O5" s="122"/>
      <c r="P5" s="134"/>
      <c r="Q5" s="123">
        <v>35187</v>
      </c>
      <c r="R5" s="124">
        <v>2196122.5500000003</v>
      </c>
      <c r="S5" s="124">
        <f>R5/Q5*100</f>
        <v>6241.2895387501076</v>
      </c>
    </row>
    <row r="6" spans="1:19" ht="20.100000000000001" customHeight="1">
      <c r="B6" s="217" t="s">
        <v>113</v>
      </c>
      <c r="C6" s="217"/>
      <c r="D6" s="153">
        <v>4987</v>
      </c>
      <c r="E6" s="154">
        <v>318690.01</v>
      </c>
      <c r="F6" s="155">
        <v>1634</v>
      </c>
      <c r="G6" s="156">
        <v>30549.179999999997</v>
      </c>
      <c r="H6" s="153">
        <v>417</v>
      </c>
      <c r="I6" s="154">
        <v>93008.989999999976</v>
      </c>
      <c r="J6" s="155">
        <v>883</v>
      </c>
      <c r="K6" s="156">
        <v>282882.94</v>
      </c>
      <c r="M6" s="58"/>
      <c r="N6" s="125"/>
      <c r="O6" s="94" t="s">
        <v>103</v>
      </c>
      <c r="P6" s="107"/>
      <c r="Q6" s="98">
        <f>Q5/Q$13</f>
        <v>0.63826661103956173</v>
      </c>
      <c r="R6" s="99">
        <f>R5/R$13</f>
        <v>0.40062652119900016</v>
      </c>
      <c r="S6" s="100" t="s">
        <v>105</v>
      </c>
    </row>
    <row r="7" spans="1:19" ht="20.100000000000001" customHeight="1">
      <c r="B7" s="217" t="s">
        <v>114</v>
      </c>
      <c r="C7" s="217"/>
      <c r="D7" s="153">
        <v>3201</v>
      </c>
      <c r="E7" s="154">
        <v>200783.34</v>
      </c>
      <c r="F7" s="155">
        <v>938</v>
      </c>
      <c r="G7" s="156">
        <v>16764.910000000003</v>
      </c>
      <c r="H7" s="153">
        <v>493</v>
      </c>
      <c r="I7" s="154">
        <v>116582.37</v>
      </c>
      <c r="J7" s="155">
        <v>647</v>
      </c>
      <c r="K7" s="156">
        <v>211617.75</v>
      </c>
      <c r="M7" s="58"/>
      <c r="N7" s="126" t="s">
        <v>107</v>
      </c>
      <c r="O7" s="127"/>
      <c r="P7" s="135"/>
      <c r="Q7" s="128">
        <v>9127</v>
      </c>
      <c r="R7" s="129">
        <v>173847.31000000003</v>
      </c>
      <c r="S7" s="129">
        <f>R7/Q7*100</f>
        <v>1904.7585186808374</v>
      </c>
    </row>
    <row r="8" spans="1:19" ht="20.100000000000001" customHeight="1">
      <c r="B8" s="217" t="s">
        <v>115</v>
      </c>
      <c r="C8" s="217"/>
      <c r="D8" s="153">
        <v>1383</v>
      </c>
      <c r="E8" s="154">
        <v>86064.72</v>
      </c>
      <c r="F8" s="155">
        <v>304</v>
      </c>
      <c r="G8" s="156">
        <v>5800.3499999999995</v>
      </c>
      <c r="H8" s="153">
        <v>65</v>
      </c>
      <c r="I8" s="154">
        <v>13162.8</v>
      </c>
      <c r="J8" s="155">
        <v>305</v>
      </c>
      <c r="K8" s="156">
        <v>98064.330000000016</v>
      </c>
      <c r="L8" s="89"/>
      <c r="M8" s="88"/>
      <c r="N8" s="130"/>
      <c r="O8" s="94" t="s">
        <v>103</v>
      </c>
      <c r="P8" s="107"/>
      <c r="Q8" s="98">
        <f>Q7/Q$13</f>
        <v>0.16555714778065991</v>
      </c>
      <c r="R8" s="99">
        <f>R7/R$13</f>
        <v>3.1714005680194918E-2</v>
      </c>
      <c r="S8" s="100" t="s">
        <v>104</v>
      </c>
    </row>
    <row r="9" spans="1:19" ht="20.100000000000001" customHeight="1">
      <c r="B9" s="217" t="s">
        <v>116</v>
      </c>
      <c r="C9" s="217"/>
      <c r="D9" s="153">
        <v>1889</v>
      </c>
      <c r="E9" s="154">
        <v>133417.50999999998</v>
      </c>
      <c r="F9" s="155">
        <v>457</v>
      </c>
      <c r="G9" s="156">
        <v>9415.5499999999993</v>
      </c>
      <c r="H9" s="153">
        <v>339</v>
      </c>
      <c r="I9" s="154">
        <v>71873.059999999983</v>
      </c>
      <c r="J9" s="155">
        <v>407</v>
      </c>
      <c r="K9" s="156">
        <v>135074.65</v>
      </c>
      <c r="L9" s="89"/>
      <c r="M9" s="88"/>
      <c r="N9" s="126" t="s">
        <v>108</v>
      </c>
      <c r="O9" s="127"/>
      <c r="P9" s="135"/>
      <c r="Q9" s="128">
        <v>3956</v>
      </c>
      <c r="R9" s="129">
        <v>902718.06</v>
      </c>
      <c r="S9" s="129">
        <f>R9/Q9*100</f>
        <v>22818.960060667341</v>
      </c>
    </row>
    <row r="10" spans="1:19" ht="20.100000000000001" customHeight="1">
      <c r="B10" s="217" t="s">
        <v>117</v>
      </c>
      <c r="C10" s="217"/>
      <c r="D10" s="153">
        <v>4528</v>
      </c>
      <c r="E10" s="154">
        <v>295343.76</v>
      </c>
      <c r="F10" s="155">
        <v>881</v>
      </c>
      <c r="G10" s="156">
        <v>17261.189999999999</v>
      </c>
      <c r="H10" s="153">
        <v>571</v>
      </c>
      <c r="I10" s="154">
        <v>140947.12000000002</v>
      </c>
      <c r="J10" s="155">
        <v>1007</v>
      </c>
      <c r="K10" s="156">
        <v>330493.76</v>
      </c>
      <c r="L10" s="89"/>
      <c r="M10" s="88"/>
      <c r="N10" s="95"/>
      <c r="O10" s="94" t="s">
        <v>103</v>
      </c>
      <c r="P10" s="107"/>
      <c r="Q10" s="98">
        <f>Q9/Q$13</f>
        <v>7.1758965335848648E-2</v>
      </c>
      <c r="R10" s="99">
        <f>R9/R$13</f>
        <v>0.16467787555904395</v>
      </c>
      <c r="S10" s="100" t="s">
        <v>104</v>
      </c>
    </row>
    <row r="11" spans="1:19" ht="20.100000000000001" customHeight="1">
      <c r="B11" s="217" t="s">
        <v>118</v>
      </c>
      <c r="C11" s="217"/>
      <c r="D11" s="153">
        <v>9687</v>
      </c>
      <c r="E11" s="154">
        <v>590892.82999999996</v>
      </c>
      <c r="F11" s="155">
        <v>2165</v>
      </c>
      <c r="G11" s="156">
        <v>38553.99</v>
      </c>
      <c r="H11" s="153">
        <v>1213</v>
      </c>
      <c r="I11" s="154">
        <v>286296.81</v>
      </c>
      <c r="J11" s="155">
        <v>1657</v>
      </c>
      <c r="K11" s="156">
        <v>500485.28000000014</v>
      </c>
      <c r="L11" s="89"/>
      <c r="M11" s="88"/>
      <c r="N11" s="126" t="s">
        <v>109</v>
      </c>
      <c r="O11" s="127"/>
      <c r="P11" s="135"/>
      <c r="Q11" s="101">
        <v>6859</v>
      </c>
      <c r="R11" s="102">
        <v>2209032.419999999</v>
      </c>
      <c r="S11" s="102">
        <f>R11/Q11*100</f>
        <v>32206.333576323068</v>
      </c>
    </row>
    <row r="12" spans="1:19" ht="20.100000000000001" customHeight="1" thickBot="1">
      <c r="B12" s="218" t="s">
        <v>119</v>
      </c>
      <c r="C12" s="218"/>
      <c r="D12" s="157">
        <v>2815</v>
      </c>
      <c r="E12" s="158">
        <v>182772.68</v>
      </c>
      <c r="F12" s="159">
        <v>841</v>
      </c>
      <c r="G12" s="160">
        <v>16803.48</v>
      </c>
      <c r="H12" s="157">
        <v>310</v>
      </c>
      <c r="I12" s="158">
        <v>63632.19999999999</v>
      </c>
      <c r="J12" s="159">
        <v>744</v>
      </c>
      <c r="K12" s="160">
        <v>235400.83</v>
      </c>
      <c r="L12" s="89"/>
      <c r="M12" s="88"/>
      <c r="N12" s="125"/>
      <c r="O12" s="84" t="s">
        <v>103</v>
      </c>
      <c r="P12" s="108"/>
      <c r="Q12" s="103">
        <f>Q11/Q$13</f>
        <v>0.1244172758439297</v>
      </c>
      <c r="R12" s="104">
        <f>R11/R$13</f>
        <v>0.40298159756176088</v>
      </c>
      <c r="S12" s="105" t="s">
        <v>104</v>
      </c>
    </row>
    <row r="13" spans="1:19" ht="20.100000000000001" customHeight="1" thickTop="1">
      <c r="B13" s="161" t="s">
        <v>124</v>
      </c>
      <c r="C13" s="161"/>
      <c r="D13" s="150">
        <v>35187</v>
      </c>
      <c r="E13" s="149">
        <v>2196122.5500000003</v>
      </c>
      <c r="F13" s="151">
        <v>9127</v>
      </c>
      <c r="G13" s="152">
        <v>173847.31000000003</v>
      </c>
      <c r="H13" s="150">
        <v>3956</v>
      </c>
      <c r="I13" s="149">
        <v>902718.06</v>
      </c>
      <c r="J13" s="151">
        <v>6859</v>
      </c>
      <c r="K13" s="152">
        <v>2209032.419999999</v>
      </c>
      <c r="M13" s="58"/>
      <c r="N13" s="131" t="s">
        <v>110</v>
      </c>
      <c r="O13" s="132"/>
      <c r="P13" s="133"/>
      <c r="Q13" s="96">
        <f>Q5+Q7+Q9+Q11</f>
        <v>55129</v>
      </c>
      <c r="R13" s="97">
        <f>R5+R7+R9+R11</f>
        <v>5481720.3399999999</v>
      </c>
      <c r="S13" s="97">
        <f>R13/Q13*100</f>
        <v>9943.4423624589599</v>
      </c>
    </row>
    <row r="14" spans="1:19" ht="20.100000000000001" customHeight="1">
      <c r="N14" s="130"/>
      <c r="O14" s="94" t="s">
        <v>103</v>
      </c>
      <c r="P14" s="107"/>
      <c r="Q14" s="98">
        <f>Q13/Q$13</f>
        <v>1</v>
      </c>
      <c r="R14" s="99">
        <f>R13/R$13</f>
        <v>1</v>
      </c>
      <c r="S14" s="100" t="s">
        <v>104</v>
      </c>
    </row>
    <row r="15" spans="1:19" ht="20.100000000000001" customHeight="1">
      <c r="B15" s="91"/>
      <c r="C15" s="85"/>
      <c r="D15" s="85"/>
      <c r="E15" s="92"/>
      <c r="F15" s="92"/>
      <c r="G15" s="93"/>
      <c r="N15" s="14" t="s">
        <v>127</v>
      </c>
      <c r="O15" s="14" t="s">
        <v>128</v>
      </c>
      <c r="P15" s="14" t="s">
        <v>129</v>
      </c>
      <c r="Q15" s="14" t="s">
        <v>130</v>
      </c>
    </row>
    <row r="16" spans="1:19" ht="20.100000000000001" customHeight="1">
      <c r="M16" s="14" t="s">
        <v>131</v>
      </c>
      <c r="N16" s="58">
        <f>D5/(D5+F5+H5+J5)</f>
        <v>0.64636618087057229</v>
      </c>
      <c r="O16" s="58">
        <f>F5/(D5+F5+H5+J5)</f>
        <v>0.18405559308947012</v>
      </c>
      <c r="P16" s="58">
        <f>H5/(D5+F5+H5+J5)</f>
        <v>5.2890647620886015E-2</v>
      </c>
      <c r="Q16" s="58">
        <f>J5/(D5+F5+H5+J5)</f>
        <v>0.11668757841907151</v>
      </c>
    </row>
    <row r="17" spans="13:17" ht="20.100000000000001" customHeight="1">
      <c r="M17" s="14" t="s">
        <v>132</v>
      </c>
      <c r="N17" s="58">
        <f t="shared" ref="N17:N23" si="0">D6/(D6+F6+H6+J6)</f>
        <v>0.62959222320414088</v>
      </c>
      <c r="O17" s="58">
        <f t="shared" ref="O17:O23" si="1">F6/(D6+F6+H6+J6)</f>
        <v>0.20628708496401971</v>
      </c>
      <c r="P17" s="58">
        <f t="shared" ref="P17:P23" si="2">H6/(D6+F6+H6+J6)</f>
        <v>5.2644868072213101E-2</v>
      </c>
      <c r="Q17" s="58">
        <f t="shared" ref="Q17:Q23" si="3">J6/(D6+F6+H6+J6)</f>
        <v>0.11147582375962631</v>
      </c>
    </row>
    <row r="18" spans="13:17" ht="20.100000000000001" customHeight="1">
      <c r="M18" s="14" t="s">
        <v>133</v>
      </c>
      <c r="N18" s="58">
        <f t="shared" si="0"/>
        <v>0.6063648418261034</v>
      </c>
      <c r="O18" s="58">
        <f t="shared" si="1"/>
        <v>0.17768516764538739</v>
      </c>
      <c r="P18" s="58">
        <f t="shared" si="2"/>
        <v>9.3388899412767568E-2</v>
      </c>
      <c r="Q18" s="58">
        <f t="shared" si="3"/>
        <v>0.12256109111574162</v>
      </c>
    </row>
    <row r="19" spans="13:17" ht="20.100000000000001" customHeight="1">
      <c r="M19" s="14" t="s">
        <v>134</v>
      </c>
      <c r="N19" s="58">
        <f t="shared" si="0"/>
        <v>0.67233835683033549</v>
      </c>
      <c r="O19" s="58">
        <f t="shared" si="1"/>
        <v>0.14778804083616917</v>
      </c>
      <c r="P19" s="58">
        <f t="shared" si="2"/>
        <v>3.1599416626154592E-2</v>
      </c>
      <c r="Q19" s="58">
        <f t="shared" si="3"/>
        <v>0.1482741857073408</v>
      </c>
    </row>
    <row r="20" spans="13:17" ht="20.100000000000001" customHeight="1">
      <c r="M20" s="14" t="s">
        <v>135</v>
      </c>
      <c r="N20" s="58">
        <f t="shared" si="0"/>
        <v>0.61093143596377752</v>
      </c>
      <c r="O20" s="58">
        <f t="shared" si="1"/>
        <v>0.14780077619663648</v>
      </c>
      <c r="P20" s="58">
        <f t="shared" si="2"/>
        <v>0.10963777490297542</v>
      </c>
      <c r="Q20" s="58">
        <f t="shared" si="3"/>
        <v>0.13163001293661061</v>
      </c>
    </row>
    <row r="21" spans="13:17" ht="20.100000000000001" customHeight="1">
      <c r="M21" s="14" t="s">
        <v>136</v>
      </c>
      <c r="N21" s="58">
        <f t="shared" si="0"/>
        <v>0.64806068412766571</v>
      </c>
      <c r="O21" s="58">
        <f t="shared" si="1"/>
        <v>0.12609131243738372</v>
      </c>
      <c r="P21" s="58">
        <f t="shared" si="2"/>
        <v>8.1723200228996706E-2</v>
      </c>
      <c r="Q21" s="58">
        <f t="shared" si="3"/>
        <v>0.14412480320595392</v>
      </c>
    </row>
    <row r="22" spans="13:17" ht="20.100000000000001" customHeight="1">
      <c r="M22" s="14" t="s">
        <v>137</v>
      </c>
      <c r="N22" s="58">
        <f t="shared" si="0"/>
        <v>0.65799483765792688</v>
      </c>
      <c r="O22" s="58">
        <f t="shared" si="1"/>
        <v>0.14705882352941177</v>
      </c>
      <c r="P22" s="58">
        <f t="shared" si="2"/>
        <v>8.2393696508626546E-2</v>
      </c>
      <c r="Q22" s="58">
        <f t="shared" si="3"/>
        <v>0.11255264230403478</v>
      </c>
    </row>
    <row r="23" spans="13:17" ht="20.100000000000001" customHeight="1">
      <c r="M23" s="14" t="s">
        <v>138</v>
      </c>
      <c r="N23" s="58">
        <f t="shared" si="0"/>
        <v>0.59766454352441611</v>
      </c>
      <c r="O23" s="58">
        <f t="shared" si="1"/>
        <v>0.17855626326963905</v>
      </c>
      <c r="P23" s="58">
        <f t="shared" si="2"/>
        <v>6.5817409766454352E-2</v>
      </c>
      <c r="Q23" s="58">
        <f t="shared" si="3"/>
        <v>0.15796178343949044</v>
      </c>
    </row>
    <row r="24" spans="13:17" ht="20.100000000000001" customHeight="1">
      <c r="M24" s="14" t="s">
        <v>139</v>
      </c>
      <c r="N24" s="58">
        <f t="shared" ref="N24" si="4">D13/(D13+F13+H13+J13)</f>
        <v>0.63826661103956173</v>
      </c>
      <c r="O24" s="58">
        <f t="shared" ref="O24" si="5">F13/(D13+F13+H13+J13)</f>
        <v>0.16555714778065991</v>
      </c>
      <c r="P24" s="58">
        <f t="shared" ref="P24" si="6">H13/(D13+F13+H13+J13)</f>
        <v>7.1758965335848648E-2</v>
      </c>
      <c r="Q24" s="58">
        <f t="shared" ref="Q24" si="7">J13/(D13+F13+H13+J13)</f>
        <v>0.1244172758439297</v>
      </c>
    </row>
    <row r="25" spans="13:17" ht="20.100000000000001" customHeight="1"/>
    <row r="26" spans="13:17" ht="20.100000000000001" customHeight="1"/>
    <row r="27" spans="13:17" ht="20.100000000000001" customHeight="1"/>
    <row r="28" spans="13:17" ht="20.100000000000001" customHeight="1">
      <c r="N28" s="14" t="s">
        <v>127</v>
      </c>
      <c r="O28" s="14" t="s">
        <v>128</v>
      </c>
      <c r="P28" s="14" t="s">
        <v>129</v>
      </c>
      <c r="Q28" s="14" t="s">
        <v>130</v>
      </c>
    </row>
    <row r="29" spans="13:17" ht="20.100000000000001" customHeight="1">
      <c r="M29" s="14" t="s">
        <v>131</v>
      </c>
      <c r="N29" s="58">
        <f>E5/(E5+G5+I5+K5)</f>
        <v>0.40471712617023781</v>
      </c>
      <c r="O29" s="58">
        <f>G5/(E5+G5+I5+K5)</f>
        <v>4.0349606517761059E-2</v>
      </c>
      <c r="P29" s="58">
        <f>I5/(E5+G5+I5+K5)</f>
        <v>0.12221527635823744</v>
      </c>
      <c r="Q29" s="58">
        <f>K5/(E5+G5+I5+K5)</f>
        <v>0.43271799095376373</v>
      </c>
    </row>
    <row r="30" spans="13:17" ht="20.100000000000001" customHeight="1">
      <c r="M30" s="14" t="s">
        <v>132</v>
      </c>
      <c r="N30" s="58">
        <f t="shared" ref="N30:N37" si="8">E6/(E6+G6+I6+K6)</f>
        <v>0.43949294301422343</v>
      </c>
      <c r="O30" s="58">
        <f t="shared" ref="O30:O37" si="9">G6/(E6+G6+I6+K6)</f>
        <v>4.212918071975727E-2</v>
      </c>
      <c r="P30" s="58">
        <f t="shared" ref="P30:P37" si="10">I6/(E6+G6+I6+K6)</f>
        <v>0.12826506466858018</v>
      </c>
      <c r="Q30" s="58">
        <f t="shared" ref="Q30:Q37" si="11">K6/(E6+G6+I6+K6)</f>
        <v>0.3901128115974391</v>
      </c>
    </row>
    <row r="31" spans="13:17" ht="20.100000000000001" customHeight="1">
      <c r="M31" s="14" t="s">
        <v>133</v>
      </c>
      <c r="N31" s="58">
        <f t="shared" si="8"/>
        <v>0.36790460775906669</v>
      </c>
      <c r="O31" s="58">
        <f t="shared" si="9"/>
        <v>3.071912060864241E-2</v>
      </c>
      <c r="P31" s="58">
        <f t="shared" si="10"/>
        <v>0.21361927292609229</v>
      </c>
      <c r="Q31" s="58">
        <f t="shared" si="11"/>
        <v>0.38775699870619862</v>
      </c>
    </row>
    <row r="32" spans="13:17" ht="20.100000000000001" customHeight="1">
      <c r="M32" s="14" t="s">
        <v>134</v>
      </c>
      <c r="N32" s="58">
        <f t="shared" si="8"/>
        <v>0.42377166626783302</v>
      </c>
      <c r="O32" s="58">
        <f t="shared" si="9"/>
        <v>2.8560181040926235E-2</v>
      </c>
      <c r="P32" s="58">
        <f t="shared" si="10"/>
        <v>6.4811942556139521E-2</v>
      </c>
      <c r="Q32" s="58">
        <f t="shared" si="11"/>
        <v>0.48285621013510127</v>
      </c>
    </row>
    <row r="33" spans="13:17" ht="20.100000000000001" customHeight="1">
      <c r="M33" s="14" t="s">
        <v>135</v>
      </c>
      <c r="N33" s="58">
        <f t="shared" si="8"/>
        <v>0.38143180369807073</v>
      </c>
      <c r="O33" s="58">
        <f t="shared" si="9"/>
        <v>2.691843236550712E-2</v>
      </c>
      <c r="P33" s="58">
        <f t="shared" si="10"/>
        <v>0.20548030699343478</v>
      </c>
      <c r="Q33" s="58">
        <f t="shared" si="11"/>
        <v>0.38616945694298754</v>
      </c>
    </row>
    <row r="34" spans="13:17" ht="20.100000000000001" customHeight="1">
      <c r="M34" s="14" t="s">
        <v>136</v>
      </c>
      <c r="N34" s="58">
        <f t="shared" si="8"/>
        <v>0.37669195944833989</v>
      </c>
      <c r="O34" s="58">
        <f t="shared" si="9"/>
        <v>2.2015537025431277E-2</v>
      </c>
      <c r="P34" s="58">
        <f t="shared" si="10"/>
        <v>0.17976898110662742</v>
      </c>
      <c r="Q34" s="58">
        <f t="shared" si="11"/>
        <v>0.42152352241960139</v>
      </c>
    </row>
    <row r="35" spans="13:17" ht="20.100000000000001" customHeight="1">
      <c r="M35" s="14" t="s">
        <v>137</v>
      </c>
      <c r="N35" s="58">
        <f t="shared" si="8"/>
        <v>0.41722974713176836</v>
      </c>
      <c r="O35" s="58">
        <f t="shared" si="9"/>
        <v>2.7222993209480517E-2</v>
      </c>
      <c r="P35" s="58">
        <f t="shared" si="10"/>
        <v>0.20215433252241685</v>
      </c>
      <c r="Q35" s="58">
        <f t="shared" si="11"/>
        <v>0.35339292713633425</v>
      </c>
    </row>
    <row r="36" spans="13:17" ht="20.100000000000001" customHeight="1">
      <c r="M36" s="14" t="s">
        <v>138</v>
      </c>
      <c r="N36" s="58">
        <f t="shared" si="8"/>
        <v>0.36656500454795071</v>
      </c>
      <c r="O36" s="58">
        <f t="shared" si="9"/>
        <v>3.3700702548222189E-2</v>
      </c>
      <c r="P36" s="58">
        <f t="shared" si="10"/>
        <v>0.12761938864383948</v>
      </c>
      <c r="Q36" s="58">
        <f t="shared" si="11"/>
        <v>0.4721149042599877</v>
      </c>
    </row>
    <row r="37" spans="13:17" ht="20.100000000000001" customHeight="1">
      <c r="M37" s="14" t="s">
        <v>139</v>
      </c>
      <c r="N37" s="58">
        <f t="shared" si="8"/>
        <v>0.40062652119900016</v>
      </c>
      <c r="O37" s="58">
        <f t="shared" si="9"/>
        <v>3.1714005680194918E-2</v>
      </c>
      <c r="P37" s="58">
        <f t="shared" si="10"/>
        <v>0.16467787555904395</v>
      </c>
      <c r="Q37" s="58">
        <f t="shared" si="11"/>
        <v>0.40298159756176088</v>
      </c>
    </row>
    <row r="38" spans="13:17" ht="20.100000000000001" customHeight="1"/>
    <row r="39" spans="13:17" ht="20.100000000000001" customHeight="1"/>
    <row r="40" spans="13:17" ht="20.100000000000001" customHeight="1"/>
    <row r="41" spans="13:17" ht="20.100000000000001" customHeight="1"/>
    <row r="42" spans="13:17" ht="20.100000000000001" customHeight="1"/>
    <row r="43" spans="13:17" ht="20.100000000000001" customHeight="1"/>
    <row r="44" spans="13:17" ht="20.100000000000001" customHeight="1"/>
    <row r="45" spans="13:17" ht="20.100000000000001" customHeight="1"/>
    <row r="46" spans="13:17" ht="20.100000000000001" customHeight="1"/>
    <row r="47" spans="13:17" ht="20.100000000000001" customHeight="1"/>
    <row r="48" spans="13:1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spans="4:11" ht="20.100000000000001" customHeight="1"/>
    <row r="98" spans="4:11" ht="20.100000000000001" customHeight="1"/>
    <row r="99" spans="4:11" ht="20.100000000000001" customHeight="1"/>
    <row r="100" spans="4:11" ht="20.100000000000001" customHeight="1"/>
    <row r="101" spans="4:11" ht="20.100000000000001" customHeight="1"/>
    <row r="102" spans="4:11" ht="20.100000000000001" customHeight="1"/>
    <row r="103" spans="4:11" ht="20.100000000000001" customHeight="1"/>
    <row r="104" spans="4:11" ht="20.100000000000001" customHeight="1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/>
    <row r="106" spans="4:11" ht="20.100000000000001" customHeight="1"/>
    <row r="107" spans="4:11" ht="20.100000000000001" customHeight="1"/>
    <row r="108" spans="4:11" ht="20.100000000000001" customHeight="1"/>
    <row r="109" spans="4:11" ht="20.100000000000001" customHeight="1"/>
  </sheetData>
  <mergeCells count="13">
    <mergeCell ref="F3:G3"/>
    <mergeCell ref="H3:I3"/>
    <mergeCell ref="J3:K3"/>
    <mergeCell ref="B3:C4"/>
    <mergeCell ref="B9:C9"/>
    <mergeCell ref="B10:C10"/>
    <mergeCell ref="B11:C11"/>
    <mergeCell ref="B12:C12"/>
    <mergeCell ref="D3:E3"/>
    <mergeCell ref="B5:C5"/>
    <mergeCell ref="B6:C6"/>
    <mergeCell ref="B7:C7"/>
    <mergeCell ref="B8:C8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106"/>
  <sheetViews>
    <sheetView zoomScaleNormal="100" workbookViewId="0"/>
  </sheetViews>
  <sheetFormatPr defaultRowHeight="13.2"/>
  <cols>
    <col min="1" max="1" width="2.33203125" customWidth="1"/>
    <col min="2" max="2" width="5.6640625" customWidth="1"/>
    <col min="3" max="4" width="14.6640625" customWidth="1"/>
    <col min="5" max="8" width="12.6640625" customWidth="1"/>
  </cols>
  <sheetData>
    <row r="1" spans="1:14" s="14" customFormat="1" ht="20.100000000000001" customHeight="1">
      <c r="A1" s="106" t="s">
        <v>97</v>
      </c>
    </row>
    <row r="2" spans="1:14" s="14" customFormat="1" ht="20.100000000000001" customHeight="1"/>
    <row r="3" spans="1:14" s="14" customFormat="1" ht="20.100000000000001" customHeight="1">
      <c r="B3" s="203" t="s">
        <v>53</v>
      </c>
      <c r="C3" s="235"/>
      <c r="D3" s="236"/>
      <c r="E3" s="239" t="s">
        <v>51</v>
      </c>
      <c r="F3" s="226" t="s">
        <v>98</v>
      </c>
      <c r="G3" s="239" t="s">
        <v>56</v>
      </c>
      <c r="H3" s="226" t="s">
        <v>98</v>
      </c>
    </row>
    <row r="4" spans="1:14" s="14" customFormat="1" ht="20.100000000000001" customHeight="1" thickBot="1">
      <c r="B4" s="204"/>
      <c r="C4" s="237"/>
      <c r="D4" s="238"/>
      <c r="E4" s="240"/>
      <c r="F4" s="227"/>
      <c r="G4" s="240"/>
      <c r="H4" s="227"/>
      <c r="N4" s="24"/>
    </row>
    <row r="5" spans="1:14" s="14" customFormat="1" ht="20.100000000000001" customHeight="1" thickTop="1">
      <c r="B5" s="228" t="s">
        <v>68</v>
      </c>
      <c r="C5" s="231" t="s">
        <v>3</v>
      </c>
      <c r="D5" s="232"/>
      <c r="E5" s="163">
        <v>5154</v>
      </c>
      <c r="F5" s="164">
        <f t="shared" ref="F5:F16" si="0">E5/SUM(E$5:E$16)</f>
        <v>0.14647455026003922</v>
      </c>
      <c r="G5" s="165">
        <v>325231.78999999998</v>
      </c>
      <c r="H5" s="166">
        <f t="shared" ref="H5:H16" si="1">G5/SUM(G$5:G$16)</f>
        <v>0.1480936434990843</v>
      </c>
      <c r="N5" s="24"/>
    </row>
    <row r="6" spans="1:14" s="14" customFormat="1" ht="20.100000000000001" customHeight="1">
      <c r="B6" s="229"/>
      <c r="C6" s="233" t="s">
        <v>8</v>
      </c>
      <c r="D6" s="234"/>
      <c r="E6" s="167">
        <v>225</v>
      </c>
      <c r="F6" s="168">
        <f t="shared" si="0"/>
        <v>6.3944070253218518E-3</v>
      </c>
      <c r="G6" s="169">
        <v>16728.030000000002</v>
      </c>
      <c r="H6" s="170">
        <f t="shared" si="1"/>
        <v>7.6170749214336878E-3</v>
      </c>
      <c r="N6" s="24"/>
    </row>
    <row r="7" spans="1:14" s="14" customFormat="1" ht="20.100000000000001" customHeight="1">
      <c r="B7" s="229"/>
      <c r="C7" s="233" t="s">
        <v>9</v>
      </c>
      <c r="D7" s="234"/>
      <c r="E7" s="167">
        <v>2429</v>
      </c>
      <c r="F7" s="168">
        <f t="shared" si="0"/>
        <v>6.9031176286696791E-2</v>
      </c>
      <c r="G7" s="169">
        <v>116179.58</v>
      </c>
      <c r="H7" s="170">
        <f t="shared" si="1"/>
        <v>5.2902138817344228E-2</v>
      </c>
      <c r="N7" s="24"/>
    </row>
    <row r="8" spans="1:14" s="14" customFormat="1" ht="20.100000000000001" customHeight="1">
      <c r="B8" s="229"/>
      <c r="C8" s="233" t="s">
        <v>10</v>
      </c>
      <c r="D8" s="234"/>
      <c r="E8" s="167">
        <v>462</v>
      </c>
      <c r="F8" s="168">
        <f t="shared" si="0"/>
        <v>1.3129849091994203E-2</v>
      </c>
      <c r="G8" s="169">
        <v>21943.379999999997</v>
      </c>
      <c r="H8" s="170">
        <f t="shared" si="1"/>
        <v>9.9918740873545485E-3</v>
      </c>
      <c r="N8" s="24"/>
    </row>
    <row r="9" spans="1:14" s="14" customFormat="1" ht="20.100000000000001" customHeight="1">
      <c r="B9" s="229"/>
      <c r="C9" s="222" t="s">
        <v>70</v>
      </c>
      <c r="D9" s="223"/>
      <c r="E9" s="167">
        <v>4881</v>
      </c>
      <c r="F9" s="168">
        <f t="shared" si="0"/>
        <v>0.13871600306931536</v>
      </c>
      <c r="G9" s="169">
        <v>66204.170000000013</v>
      </c>
      <c r="H9" s="170">
        <f t="shared" si="1"/>
        <v>3.0145936072647678E-2</v>
      </c>
      <c r="N9" s="24"/>
    </row>
    <row r="10" spans="1:14" s="14" customFormat="1" ht="20.100000000000001" customHeight="1">
      <c r="B10" s="229"/>
      <c r="C10" s="233" t="s">
        <v>54</v>
      </c>
      <c r="D10" s="234"/>
      <c r="E10" s="167">
        <v>6850</v>
      </c>
      <c r="F10" s="168">
        <f t="shared" si="0"/>
        <v>0.19467416943757637</v>
      </c>
      <c r="G10" s="169">
        <v>820672.50999999978</v>
      </c>
      <c r="H10" s="170">
        <f t="shared" si="1"/>
        <v>0.37369158201121322</v>
      </c>
      <c r="N10" s="24"/>
    </row>
    <row r="11" spans="1:14" s="14" customFormat="1" ht="20.100000000000001" customHeight="1">
      <c r="B11" s="229"/>
      <c r="C11" s="233" t="s">
        <v>55</v>
      </c>
      <c r="D11" s="234"/>
      <c r="E11" s="167">
        <v>3282</v>
      </c>
      <c r="F11" s="168">
        <f t="shared" si="0"/>
        <v>9.3273083809361418E-2</v>
      </c>
      <c r="G11" s="169">
        <v>308250.71000000002</v>
      </c>
      <c r="H11" s="170">
        <f t="shared" si="1"/>
        <v>0.14036134276750631</v>
      </c>
      <c r="N11" s="24"/>
    </row>
    <row r="12" spans="1:14" s="14" customFormat="1" ht="20.100000000000001" customHeight="1">
      <c r="B12" s="229"/>
      <c r="C12" s="222" t="s">
        <v>151</v>
      </c>
      <c r="D12" s="223"/>
      <c r="E12" s="167">
        <v>1164</v>
      </c>
      <c r="F12" s="168">
        <f t="shared" si="0"/>
        <v>3.3080399010998379E-2</v>
      </c>
      <c r="G12" s="169">
        <v>138139.62000000002</v>
      </c>
      <c r="H12" s="170">
        <f t="shared" si="1"/>
        <v>6.2901599002296124E-2</v>
      </c>
      <c r="N12" s="24"/>
    </row>
    <row r="13" spans="1:14" s="14" customFormat="1" ht="20.100000000000001" customHeight="1">
      <c r="B13" s="229"/>
      <c r="C13" s="222" t="s">
        <v>149</v>
      </c>
      <c r="D13" s="223"/>
      <c r="E13" s="167">
        <v>237</v>
      </c>
      <c r="F13" s="168">
        <f t="shared" si="0"/>
        <v>6.7354420666723503E-3</v>
      </c>
      <c r="G13" s="169">
        <v>18592.410000000003</v>
      </c>
      <c r="H13" s="170">
        <f t="shared" si="1"/>
        <v>8.4660166164224303E-3</v>
      </c>
      <c r="N13" s="24"/>
    </row>
    <row r="14" spans="1:14" s="14" customFormat="1" ht="20.100000000000001" customHeight="1">
      <c r="B14" s="229"/>
      <c r="C14" s="222" t="s">
        <v>150</v>
      </c>
      <c r="D14" s="223"/>
      <c r="E14" s="167">
        <v>0</v>
      </c>
      <c r="F14" s="168">
        <f t="shared" si="0"/>
        <v>0</v>
      </c>
      <c r="G14" s="169">
        <v>0</v>
      </c>
      <c r="H14" s="170">
        <f t="shared" si="1"/>
        <v>0</v>
      </c>
      <c r="N14" s="24"/>
    </row>
    <row r="15" spans="1:14" s="14" customFormat="1" ht="20.100000000000001" customHeight="1">
      <c r="B15" s="229"/>
      <c r="C15" s="222" t="s">
        <v>72</v>
      </c>
      <c r="D15" s="223"/>
      <c r="E15" s="167">
        <v>9452</v>
      </c>
      <c r="F15" s="168">
        <f t="shared" si="0"/>
        <v>0.2686219342370762</v>
      </c>
      <c r="G15" s="169">
        <v>128362.86000000002</v>
      </c>
      <c r="H15" s="170">
        <f t="shared" si="1"/>
        <v>5.8449770938329468E-2</v>
      </c>
      <c r="N15" s="24"/>
    </row>
    <row r="16" spans="1:14" s="14" customFormat="1" ht="20.100000000000001" customHeight="1">
      <c r="B16" s="230"/>
      <c r="C16" s="224" t="s">
        <v>71</v>
      </c>
      <c r="D16" s="225"/>
      <c r="E16" s="171">
        <v>1051</v>
      </c>
      <c r="F16" s="172">
        <f t="shared" si="0"/>
        <v>2.9868985704947851E-2</v>
      </c>
      <c r="G16" s="173">
        <v>235817.49000000002</v>
      </c>
      <c r="H16" s="174">
        <f t="shared" si="1"/>
        <v>0.10737902126636785</v>
      </c>
      <c r="N16" s="24"/>
    </row>
    <row r="17" spans="2:8" s="14" customFormat="1" ht="20.100000000000001" hidden="1" customHeight="1">
      <c r="B17" s="241" t="s">
        <v>69</v>
      </c>
      <c r="C17" s="242" t="s">
        <v>83</v>
      </c>
      <c r="D17" s="243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>
      <c r="B18" s="229"/>
      <c r="C18" s="222" t="s">
        <v>84</v>
      </c>
      <c r="D18" s="223"/>
      <c r="E18" s="167">
        <v>1</v>
      </c>
      <c r="F18" s="168">
        <f t="shared" si="2"/>
        <v>1.0956502684343158E-4</v>
      </c>
      <c r="G18" s="169">
        <v>11.55</v>
      </c>
      <c r="H18" s="170">
        <f t="shared" si="3"/>
        <v>6.6437611257833115E-5</v>
      </c>
    </row>
    <row r="19" spans="2:8" s="14" customFormat="1" ht="20.100000000000001" customHeight="1">
      <c r="B19" s="229"/>
      <c r="C19" s="222" t="s">
        <v>85</v>
      </c>
      <c r="D19" s="223"/>
      <c r="E19" s="167">
        <v>718</v>
      </c>
      <c r="F19" s="168">
        <f t="shared" si="2"/>
        <v>7.8667689273583877E-2</v>
      </c>
      <c r="G19" s="169">
        <v>24351.45</v>
      </c>
      <c r="H19" s="170">
        <f t="shared" si="3"/>
        <v>0.14007378083675845</v>
      </c>
    </row>
    <row r="20" spans="2:8" s="14" customFormat="1" ht="20.100000000000001" customHeight="1">
      <c r="B20" s="229"/>
      <c r="C20" s="222" t="s">
        <v>86</v>
      </c>
      <c r="D20" s="223"/>
      <c r="E20" s="167">
        <v>185</v>
      </c>
      <c r="F20" s="168">
        <f t="shared" si="2"/>
        <v>2.026952996603484E-2</v>
      </c>
      <c r="G20" s="169">
        <v>7117.6600000000008</v>
      </c>
      <c r="H20" s="170">
        <f t="shared" si="3"/>
        <v>4.0942019752850944E-2</v>
      </c>
    </row>
    <row r="21" spans="2:8" s="14" customFormat="1" ht="20.100000000000001" customHeight="1">
      <c r="B21" s="229"/>
      <c r="C21" s="222" t="s">
        <v>87</v>
      </c>
      <c r="D21" s="223"/>
      <c r="E21" s="167">
        <v>443</v>
      </c>
      <c r="F21" s="168">
        <f t="shared" si="2"/>
        <v>4.8537306891640188E-2</v>
      </c>
      <c r="G21" s="169">
        <v>5352.98</v>
      </c>
      <c r="H21" s="170">
        <f t="shared" si="3"/>
        <v>3.0791273100515621E-2</v>
      </c>
    </row>
    <row r="22" spans="2:8" s="14" customFormat="1" ht="20.100000000000001" hidden="1" customHeight="1">
      <c r="B22" s="229"/>
      <c r="C22" s="222" t="s">
        <v>88</v>
      </c>
      <c r="D22" s="223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>
      <c r="B23" s="229"/>
      <c r="C23" s="222" t="s">
        <v>89</v>
      </c>
      <c r="D23" s="223"/>
      <c r="E23" s="167">
        <v>2412</v>
      </c>
      <c r="F23" s="168">
        <f t="shared" si="2"/>
        <v>0.26427084474635698</v>
      </c>
      <c r="G23" s="169">
        <v>84374.489999999976</v>
      </c>
      <c r="H23" s="170">
        <f t="shared" si="3"/>
        <v>0.48533675902146539</v>
      </c>
    </row>
    <row r="24" spans="2:8" s="14" customFormat="1" ht="20.100000000000001" customHeight="1">
      <c r="B24" s="229"/>
      <c r="C24" s="222" t="s">
        <v>90</v>
      </c>
      <c r="D24" s="223"/>
      <c r="E24" s="167">
        <v>70</v>
      </c>
      <c r="F24" s="168">
        <f t="shared" si="2"/>
        <v>7.6695518790402106E-3</v>
      </c>
      <c r="G24" s="169">
        <v>2314.31</v>
      </c>
      <c r="H24" s="170">
        <f t="shared" si="3"/>
        <v>1.3312314122087943E-2</v>
      </c>
    </row>
    <row r="25" spans="2:8" s="14" customFormat="1" ht="20.100000000000001" customHeight="1">
      <c r="B25" s="229"/>
      <c r="C25" s="222" t="s">
        <v>144</v>
      </c>
      <c r="D25" s="223"/>
      <c r="E25" s="167">
        <v>8</v>
      </c>
      <c r="F25" s="168">
        <f t="shared" si="2"/>
        <v>8.7652021474745267E-4</v>
      </c>
      <c r="G25" s="169">
        <v>333.37</v>
      </c>
      <c r="H25" s="170">
        <f t="shared" si="3"/>
        <v>1.9176022913440539E-3</v>
      </c>
    </row>
    <row r="26" spans="2:8" s="14" customFormat="1" ht="20.100000000000001" customHeight="1">
      <c r="B26" s="229"/>
      <c r="C26" s="222" t="s">
        <v>145</v>
      </c>
      <c r="D26" s="223"/>
      <c r="E26" s="167">
        <v>0</v>
      </c>
      <c r="F26" s="168">
        <f t="shared" si="2"/>
        <v>0</v>
      </c>
      <c r="G26" s="169">
        <v>0</v>
      </c>
      <c r="H26" s="170">
        <f t="shared" si="3"/>
        <v>0</v>
      </c>
    </row>
    <row r="27" spans="2:8" s="14" customFormat="1" ht="20.100000000000001" customHeight="1">
      <c r="B27" s="229"/>
      <c r="C27" s="222" t="s">
        <v>92</v>
      </c>
      <c r="D27" s="223"/>
      <c r="E27" s="167">
        <v>5079</v>
      </c>
      <c r="F27" s="168">
        <f t="shared" si="2"/>
        <v>0.55648077133778895</v>
      </c>
      <c r="G27" s="169">
        <v>31514.470000000005</v>
      </c>
      <c r="H27" s="170">
        <f t="shared" si="3"/>
        <v>0.18127671920836744</v>
      </c>
    </row>
    <row r="28" spans="2:8" s="14" customFormat="1" ht="20.100000000000001" customHeight="1">
      <c r="B28" s="230"/>
      <c r="C28" s="222" t="s">
        <v>91</v>
      </c>
      <c r="D28" s="223"/>
      <c r="E28" s="171">
        <v>211</v>
      </c>
      <c r="F28" s="172">
        <f t="shared" si="2"/>
        <v>2.3118220663964063E-2</v>
      </c>
      <c r="G28" s="173">
        <v>18477.030000000006</v>
      </c>
      <c r="H28" s="174">
        <f t="shared" si="3"/>
        <v>0.10628309405535243</v>
      </c>
    </row>
    <row r="29" spans="2:8" s="14" customFormat="1" ht="20.100000000000001" customHeight="1">
      <c r="B29" s="252" t="s">
        <v>82</v>
      </c>
      <c r="C29" s="242" t="s">
        <v>73</v>
      </c>
      <c r="D29" s="243"/>
      <c r="E29" s="175">
        <v>178</v>
      </c>
      <c r="F29" s="176">
        <f t="shared" ref="F29:F40" si="4">E29/SUM(E$29:E$40)</f>
        <v>4.499494438827098E-2</v>
      </c>
      <c r="G29" s="177">
        <v>31000.010000000002</v>
      </c>
      <c r="H29" s="178">
        <f t="shared" ref="H29:H40" si="5">G29/SUM(G$29:G$40)</f>
        <v>3.4340744218632341E-2</v>
      </c>
    </row>
    <row r="30" spans="2:8" s="14" customFormat="1" ht="20.100000000000001" customHeight="1">
      <c r="B30" s="253"/>
      <c r="C30" s="222" t="s">
        <v>74</v>
      </c>
      <c r="D30" s="223"/>
      <c r="E30" s="167">
        <v>6</v>
      </c>
      <c r="F30" s="168">
        <f t="shared" si="4"/>
        <v>1.5166835187057635E-3</v>
      </c>
      <c r="G30" s="169">
        <v>1177.92</v>
      </c>
      <c r="H30" s="170">
        <f t="shared" si="5"/>
        <v>1.304859238110291E-3</v>
      </c>
    </row>
    <row r="31" spans="2:8" s="14" customFormat="1" ht="20.100000000000001" customHeight="1">
      <c r="B31" s="253"/>
      <c r="C31" s="222" t="s">
        <v>75</v>
      </c>
      <c r="D31" s="223"/>
      <c r="E31" s="167">
        <v>134</v>
      </c>
      <c r="F31" s="168">
        <f t="shared" si="4"/>
        <v>3.3872598584428718E-2</v>
      </c>
      <c r="G31" s="169">
        <v>19920.759999999998</v>
      </c>
      <c r="H31" s="170">
        <f t="shared" si="5"/>
        <v>2.2067532358885117E-2</v>
      </c>
    </row>
    <row r="32" spans="2:8" s="14" customFormat="1" ht="20.100000000000001" customHeight="1">
      <c r="B32" s="253"/>
      <c r="C32" s="222" t="s">
        <v>76</v>
      </c>
      <c r="D32" s="223"/>
      <c r="E32" s="167">
        <v>9</v>
      </c>
      <c r="F32" s="168">
        <f t="shared" si="4"/>
        <v>2.2750252780586451E-3</v>
      </c>
      <c r="G32" s="169">
        <v>341.01</v>
      </c>
      <c r="H32" s="170">
        <f t="shared" si="5"/>
        <v>3.7775914220659326E-4</v>
      </c>
    </row>
    <row r="33" spans="2:8" s="14" customFormat="1" ht="20.100000000000001" customHeight="1">
      <c r="B33" s="253"/>
      <c r="C33" s="222" t="s">
        <v>77</v>
      </c>
      <c r="D33" s="223"/>
      <c r="E33" s="167">
        <v>572</v>
      </c>
      <c r="F33" s="168">
        <f t="shared" si="4"/>
        <v>0.14459049544994945</v>
      </c>
      <c r="G33" s="169">
        <v>133675.81000000003</v>
      </c>
      <c r="H33" s="170">
        <f t="shared" si="5"/>
        <v>0.14808146189077021</v>
      </c>
    </row>
    <row r="34" spans="2:8" s="14" customFormat="1" ht="20.100000000000001" customHeight="1">
      <c r="B34" s="253"/>
      <c r="C34" s="222" t="s">
        <v>78</v>
      </c>
      <c r="D34" s="223"/>
      <c r="E34" s="167">
        <v>126</v>
      </c>
      <c r="F34" s="168">
        <f t="shared" si="4"/>
        <v>3.185035389282103E-2</v>
      </c>
      <c r="G34" s="169">
        <v>8960.1899999999987</v>
      </c>
      <c r="H34" s="170">
        <f t="shared" si="5"/>
        <v>9.9257901187885817E-3</v>
      </c>
    </row>
    <row r="35" spans="2:8" s="14" customFormat="1" ht="20.100000000000001" customHeight="1">
      <c r="B35" s="253"/>
      <c r="C35" s="222" t="s">
        <v>79</v>
      </c>
      <c r="D35" s="223"/>
      <c r="E35" s="167">
        <v>1827</v>
      </c>
      <c r="F35" s="168">
        <f t="shared" si="4"/>
        <v>0.46183013144590496</v>
      </c>
      <c r="G35" s="169">
        <v>545579.34000000008</v>
      </c>
      <c r="H35" s="170">
        <f t="shared" si="5"/>
        <v>0.60437401684419612</v>
      </c>
    </row>
    <row r="36" spans="2:8" s="14" customFormat="1" ht="20.100000000000001" customHeight="1">
      <c r="B36" s="253"/>
      <c r="C36" s="222" t="s">
        <v>80</v>
      </c>
      <c r="D36" s="223"/>
      <c r="E36" s="167">
        <v>19</v>
      </c>
      <c r="F36" s="168">
        <f t="shared" si="4"/>
        <v>4.8028311425682511E-3</v>
      </c>
      <c r="G36" s="169">
        <v>5032.4799999999996</v>
      </c>
      <c r="H36" s="170">
        <f t="shared" si="5"/>
        <v>5.5748081521710107E-3</v>
      </c>
    </row>
    <row r="37" spans="2:8" s="14" customFormat="1" ht="20.100000000000001" customHeight="1">
      <c r="B37" s="253"/>
      <c r="C37" s="222" t="s">
        <v>81</v>
      </c>
      <c r="D37" s="223"/>
      <c r="E37" s="167">
        <v>25</v>
      </c>
      <c r="F37" s="168">
        <f t="shared" si="4"/>
        <v>6.3195146612740139E-3</v>
      </c>
      <c r="G37" s="169">
        <v>5723.25</v>
      </c>
      <c r="H37" s="170">
        <f t="shared" si="5"/>
        <v>6.340019385454634E-3</v>
      </c>
    </row>
    <row r="38" spans="2:8" s="14" customFormat="1" ht="20.100000000000001" customHeight="1">
      <c r="B38" s="253"/>
      <c r="C38" s="222" t="s">
        <v>146</v>
      </c>
      <c r="D38" s="223"/>
      <c r="E38" s="167">
        <v>66</v>
      </c>
      <c r="F38" s="168">
        <f t="shared" si="4"/>
        <v>1.6683518705763397E-2</v>
      </c>
      <c r="G38" s="169">
        <v>21448.590000000004</v>
      </c>
      <c r="H38" s="170">
        <f t="shared" si="5"/>
        <v>2.3760009852910224E-2</v>
      </c>
    </row>
    <row r="39" spans="2:8" s="14" customFormat="1" ht="20.100000000000001" customHeight="1">
      <c r="B39" s="253"/>
      <c r="C39" s="247" t="s">
        <v>93</v>
      </c>
      <c r="D39" s="248"/>
      <c r="E39" s="167">
        <v>50</v>
      </c>
      <c r="F39" s="168">
        <f t="shared" si="4"/>
        <v>1.2639029322548028E-2</v>
      </c>
      <c r="G39" s="169">
        <v>14603.75</v>
      </c>
      <c r="H39" s="184">
        <f t="shared" si="5"/>
        <v>1.6177531664759204E-2</v>
      </c>
    </row>
    <row r="40" spans="2:8" s="14" customFormat="1" ht="20.100000000000001" customHeight="1">
      <c r="B40" s="182"/>
      <c r="C40" s="224" t="s">
        <v>147</v>
      </c>
      <c r="D40" s="225"/>
      <c r="E40" s="167">
        <v>944</v>
      </c>
      <c r="F40" s="185">
        <f t="shared" si="4"/>
        <v>0.23862487360970677</v>
      </c>
      <c r="G40" s="169">
        <v>115254.95</v>
      </c>
      <c r="H40" s="172">
        <f t="shared" si="5"/>
        <v>0.12767546713311573</v>
      </c>
    </row>
    <row r="41" spans="2:8" s="14" customFormat="1" ht="20.100000000000001" customHeight="1">
      <c r="B41" s="249" t="s">
        <v>94</v>
      </c>
      <c r="C41" s="242" t="s">
        <v>95</v>
      </c>
      <c r="D41" s="243"/>
      <c r="E41" s="175">
        <v>3749</v>
      </c>
      <c r="F41" s="176">
        <f>E41/SUM(E$41:E$43)</f>
        <v>0.54658113427613353</v>
      </c>
      <c r="G41" s="177">
        <v>1140350.5100000002</v>
      </c>
      <c r="H41" s="178">
        <f>G41/SUM(G$41:G$43)</f>
        <v>0.51622171756084967</v>
      </c>
    </row>
    <row r="42" spans="2:8" s="14" customFormat="1" ht="20.100000000000001" customHeight="1">
      <c r="B42" s="250"/>
      <c r="C42" s="222" t="s">
        <v>96</v>
      </c>
      <c r="D42" s="223"/>
      <c r="E42" s="167">
        <v>2700</v>
      </c>
      <c r="F42" s="168">
        <f>E42/SUM(E$41:E$43)</f>
        <v>0.3936433882490159</v>
      </c>
      <c r="G42" s="169">
        <v>901768.16999999993</v>
      </c>
      <c r="H42" s="170">
        <f>G42/SUM(G$41:G$43)</f>
        <v>0.40821862179822599</v>
      </c>
    </row>
    <row r="43" spans="2:8" s="14" customFormat="1" ht="20.100000000000001" customHeight="1">
      <c r="B43" s="251"/>
      <c r="C43" s="222" t="s">
        <v>148</v>
      </c>
      <c r="D43" s="223"/>
      <c r="E43" s="183">
        <v>410</v>
      </c>
      <c r="F43" s="168">
        <f>E43/SUM(E$41:E$43)</f>
        <v>5.9775477474850562E-2</v>
      </c>
      <c r="G43" s="169">
        <v>166913.74</v>
      </c>
      <c r="H43" s="170">
        <f>G43/SUM(G$41:G$43)</f>
        <v>7.5559660640924411E-2</v>
      </c>
    </row>
    <row r="44" spans="2:8" s="14" customFormat="1" ht="20.100000000000001" customHeight="1">
      <c r="B44" s="244" t="s">
        <v>111</v>
      </c>
      <c r="C44" s="245"/>
      <c r="D44" s="246"/>
      <c r="E44" s="144">
        <f>SUM(E5:E43)</f>
        <v>55129</v>
      </c>
      <c r="F44" s="179">
        <f>E44/E$44</f>
        <v>1</v>
      </c>
      <c r="G44" s="180">
        <f>SUM(G5:G43)</f>
        <v>5481720.3399999999</v>
      </c>
      <c r="H44" s="181">
        <f>G44/G$44</f>
        <v>1</v>
      </c>
    </row>
    <row r="45" spans="2:8" s="14" customFormat="1" ht="20.100000000000001" customHeight="1">
      <c r="B45" s="27"/>
      <c r="C45" s="27"/>
      <c r="D45" s="27"/>
      <c r="E45" s="198"/>
      <c r="F45" s="199"/>
      <c r="G45" s="200"/>
      <c r="H45" s="199"/>
    </row>
    <row r="46" spans="2:8" s="14" customFormat="1" ht="20.100000000000001" customHeight="1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/>
    <row r="48" spans="2:8" s="14" customFormat="1" ht="20.100000000000001" customHeight="1"/>
    <row r="49" s="14" customFormat="1" ht="20.100000000000001" customHeight="1"/>
    <row r="50" s="14" customFormat="1" ht="20.100000000000001" customHeight="1"/>
    <row r="51" s="14" customFormat="1" ht="20.100000000000001" customHeight="1"/>
    <row r="52" s="14" customFormat="1" ht="20.100000000000001" customHeight="1"/>
    <row r="53" s="14" customFormat="1" ht="20.100000000000001" customHeight="1"/>
    <row r="54" s="14" customFormat="1" ht="20.100000000000001" customHeight="1"/>
    <row r="55" s="14" customFormat="1" ht="20.100000000000001" customHeight="1"/>
    <row r="56" s="14" customFormat="1" ht="20.100000000000001" customHeight="1"/>
    <row r="57" s="14" customFormat="1" ht="20.100000000000001" customHeight="1"/>
    <row r="58" s="14" customFormat="1" ht="20.100000000000001" customHeight="1"/>
    <row r="59" s="14" customFormat="1" ht="20.100000000000001" customHeight="1"/>
    <row r="60" s="14" customFormat="1" ht="20.100000000000001" customHeight="1"/>
    <row r="61" s="14" customFormat="1" ht="20.100000000000001" customHeight="1"/>
    <row r="62" s="14" customFormat="1" ht="20.100000000000001" customHeight="1"/>
    <row r="63" s="14" customFormat="1" ht="20.100000000000001" customHeight="1"/>
    <row r="64" s="14" customFormat="1" ht="20.100000000000001" customHeight="1"/>
    <row r="65" s="14" customFormat="1" ht="20.100000000000001" customHeight="1"/>
    <row r="66" s="14" customFormat="1" ht="20.100000000000001" customHeight="1"/>
    <row r="67" s="14" customFormat="1" ht="20.100000000000001" customHeight="1"/>
    <row r="68" s="14" customFormat="1" ht="20.100000000000001" customHeight="1"/>
    <row r="69" s="14" customFormat="1" ht="20.100000000000001" customHeight="1"/>
    <row r="70" s="14" customFormat="1" ht="20.100000000000001" customHeight="1"/>
    <row r="71" s="14" customFormat="1" ht="20.100000000000001" customHeight="1"/>
    <row r="72" s="14" customFormat="1" ht="20.100000000000001" customHeight="1"/>
    <row r="73" s="14" customFormat="1" ht="20.100000000000001" customHeight="1"/>
    <row r="74" s="14" customFormat="1" ht="20.100000000000001" customHeight="1"/>
    <row r="75" s="14" customFormat="1" ht="20.100000000000001" customHeight="1"/>
    <row r="76" s="14" customFormat="1" ht="20.100000000000001" customHeight="1"/>
    <row r="77" s="14" customFormat="1" ht="20.100000000000001" customHeight="1"/>
    <row r="78" s="14" customFormat="1" ht="20.100000000000001" customHeight="1"/>
    <row r="79" s="14" customFormat="1" ht="20.100000000000001" customHeight="1"/>
    <row r="80" s="14" customFormat="1" ht="20.100000000000001" customHeight="1"/>
    <row r="81" s="14" customFormat="1" ht="20.100000000000001" customHeight="1"/>
    <row r="82" s="14" customFormat="1" ht="20.100000000000001" customHeight="1"/>
    <row r="83" s="14" customFormat="1" ht="20.100000000000001" customHeight="1"/>
    <row r="84" s="14" customFormat="1" ht="20.100000000000001" customHeight="1"/>
    <row r="85" s="14" customFormat="1" ht="20.100000000000001" customHeight="1"/>
    <row r="86" s="14" customFormat="1" ht="20.100000000000001" customHeight="1"/>
    <row r="87" s="14" customFormat="1" ht="20.100000000000001" customHeight="1"/>
    <row r="88" s="14" customFormat="1" ht="20.100000000000001" customHeight="1"/>
    <row r="89" s="14" customFormat="1" ht="20.100000000000001" customHeight="1"/>
    <row r="90" s="14" customFormat="1" ht="20.100000000000001" customHeight="1"/>
    <row r="91" s="14" customFormat="1" ht="20.100000000000001" customHeight="1"/>
    <row r="92" s="14" customFormat="1" ht="20.100000000000001" customHeight="1"/>
    <row r="93" s="14" customFormat="1" ht="20.100000000000001" customHeight="1"/>
    <row r="94" s="14" customFormat="1" ht="20.100000000000001" customHeight="1"/>
    <row r="95" s="14" customFormat="1" ht="20.100000000000001" customHeight="1"/>
    <row r="96" s="14" customFormat="1" ht="20.100000000000001" customHeight="1"/>
    <row r="97" s="14" customFormat="1" ht="20.100000000000001" customHeight="1"/>
    <row r="98" s="14" customFormat="1" ht="20.100000000000001" customHeight="1"/>
    <row r="99" s="14" customFormat="1" ht="20.100000000000001" customHeight="1"/>
    <row r="100" s="14" customFormat="1" ht="20.100000000000001" customHeight="1"/>
    <row r="101" s="14" customFormat="1" ht="20.100000000000001" customHeight="1"/>
    <row r="102" s="14" customFormat="1" ht="20.100000000000001" customHeight="1"/>
    <row r="103" s="14" customFormat="1" ht="20.100000000000001" customHeight="1"/>
    <row r="104" s="14" customFormat="1" ht="20.100000000000001" customHeight="1"/>
    <row r="105" s="14" customFormat="1" ht="20.100000000000001" customHeight="1"/>
    <row r="106" s="14" customFormat="1" ht="20.100000000000001" customHeight="1"/>
  </sheetData>
  <mergeCells count="49">
    <mergeCell ref="B44:D44"/>
    <mergeCell ref="C35:D35"/>
    <mergeCell ref="C36:D36"/>
    <mergeCell ref="C37:D37"/>
    <mergeCell ref="C39:D39"/>
    <mergeCell ref="B41:B43"/>
    <mergeCell ref="C41:D41"/>
    <mergeCell ref="C42:D42"/>
    <mergeCell ref="B29:B39"/>
    <mergeCell ref="C29:D29"/>
    <mergeCell ref="C30:D30"/>
    <mergeCell ref="C31:D31"/>
    <mergeCell ref="C32:D32"/>
    <mergeCell ref="C33:D33"/>
    <mergeCell ref="C34:D34"/>
    <mergeCell ref="C43:D43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C14:D14"/>
    <mergeCell ref="C26:D26"/>
    <mergeCell ref="C38:D38"/>
    <mergeCell ref="C40:D40"/>
    <mergeCell ref="C16:D16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50"/>
  <sheetViews>
    <sheetView zoomScaleNormal="100" workbookViewId="0"/>
  </sheetViews>
  <sheetFormatPr defaultRowHeight="13.2"/>
  <cols>
    <col min="4" max="7" width="9.109375" bestFit="1" customWidth="1"/>
    <col min="8" max="8" width="10.6640625" bestFit="1" customWidth="1"/>
    <col min="11" max="11" width="11.77734375" bestFit="1" customWidth="1"/>
    <col min="13" max="13" width="9.109375" bestFit="1" customWidth="1"/>
  </cols>
  <sheetData>
    <row r="1" spans="1:13" s="14" customFormat="1" ht="20.100000000000001" customHeight="1">
      <c r="A1" s="13" t="s">
        <v>141</v>
      </c>
    </row>
    <row r="2" spans="1:13" s="14" customFormat="1" ht="20.100000000000001" customHeight="1"/>
    <row r="3" spans="1:13" s="14" customFormat="1" ht="31.5" customHeight="1">
      <c r="B3" s="256" t="s">
        <v>57</v>
      </c>
      <c r="C3" s="257"/>
      <c r="D3" s="136" t="s">
        <v>59</v>
      </c>
      <c r="E3" s="137" t="s">
        <v>62</v>
      </c>
      <c r="F3" s="137" t="s">
        <v>63</v>
      </c>
      <c r="G3" s="138" t="s">
        <v>60</v>
      </c>
      <c r="H3" s="139" t="s">
        <v>61</v>
      </c>
    </row>
    <row r="4" spans="1:13" s="14" customFormat="1" ht="20.100000000000001" customHeight="1">
      <c r="B4" s="258" t="s">
        <v>26</v>
      </c>
      <c r="C4" s="259"/>
      <c r="D4" s="62">
        <v>3346</v>
      </c>
      <c r="E4" s="67">
        <v>61930.53</v>
      </c>
      <c r="F4" s="67">
        <f>E4*1000/D4</f>
        <v>18508.825463239689</v>
      </c>
      <c r="G4" s="67">
        <v>50320</v>
      </c>
      <c r="H4" s="63">
        <f>F4/G4</f>
        <v>0.36782244561287142</v>
      </c>
      <c r="K4" s="14">
        <f>D4*G4</f>
        <v>168370720</v>
      </c>
      <c r="L4" s="14" t="s">
        <v>26</v>
      </c>
      <c r="M4" s="24">
        <f>G4-F4</f>
        <v>31811.174536760311</v>
      </c>
    </row>
    <row r="5" spans="1:13" s="14" customFormat="1" ht="20.100000000000001" customHeight="1">
      <c r="B5" s="254" t="s">
        <v>27</v>
      </c>
      <c r="C5" s="255"/>
      <c r="D5" s="64">
        <v>3703</v>
      </c>
      <c r="E5" s="68">
        <v>111828.62000000001</v>
      </c>
      <c r="F5" s="68">
        <f t="shared" ref="F5:F13" si="0">E5*1000/D5</f>
        <v>30199.4652984067</v>
      </c>
      <c r="G5" s="68">
        <v>105310</v>
      </c>
      <c r="H5" s="65">
        <f t="shared" ref="H5:H10" si="1">F5/G5</f>
        <v>0.28676730888241098</v>
      </c>
      <c r="K5" s="14">
        <f t="shared" ref="K5:K10" si="2">D5*G5</f>
        <v>389962930</v>
      </c>
      <c r="L5" s="14" t="s">
        <v>27</v>
      </c>
      <c r="M5" s="24">
        <f t="shared" ref="M5:M10" si="3">G5-F5</f>
        <v>75110.534701593308</v>
      </c>
    </row>
    <row r="6" spans="1:13" s="14" customFormat="1" ht="20.100000000000001" customHeight="1">
      <c r="B6" s="254" t="s">
        <v>28</v>
      </c>
      <c r="C6" s="255"/>
      <c r="D6" s="64">
        <v>6272</v>
      </c>
      <c r="E6" s="68">
        <v>605472.20000000007</v>
      </c>
      <c r="F6" s="68">
        <f t="shared" si="0"/>
        <v>96535.746173469408</v>
      </c>
      <c r="G6" s="68">
        <v>167650</v>
      </c>
      <c r="H6" s="65">
        <f t="shared" si="1"/>
        <v>0.57581715582146975</v>
      </c>
      <c r="K6" s="14">
        <f t="shared" si="2"/>
        <v>1051500800</v>
      </c>
      <c r="L6" s="14" t="s">
        <v>28</v>
      </c>
      <c r="M6" s="24">
        <f t="shared" si="3"/>
        <v>71114.253826530592</v>
      </c>
    </row>
    <row r="7" spans="1:13" s="14" customFormat="1" ht="20.100000000000001" customHeight="1">
      <c r="B7" s="254" t="s">
        <v>29</v>
      </c>
      <c r="C7" s="255"/>
      <c r="D7" s="64">
        <v>3940</v>
      </c>
      <c r="E7" s="68">
        <v>487495.56000000006</v>
      </c>
      <c r="F7" s="68">
        <f t="shared" si="0"/>
        <v>123729.83756345179</v>
      </c>
      <c r="G7" s="68">
        <v>197050</v>
      </c>
      <c r="H7" s="65">
        <f t="shared" si="1"/>
        <v>0.62791087319691341</v>
      </c>
      <c r="K7" s="14">
        <f t="shared" si="2"/>
        <v>776377000</v>
      </c>
      <c r="L7" s="14" t="s">
        <v>29</v>
      </c>
      <c r="M7" s="24">
        <f t="shared" si="3"/>
        <v>73320.162436548213</v>
      </c>
    </row>
    <row r="8" spans="1:13" s="14" customFormat="1" ht="20.100000000000001" customHeight="1">
      <c r="B8" s="254" t="s">
        <v>30</v>
      </c>
      <c r="C8" s="255"/>
      <c r="D8" s="64">
        <v>2510</v>
      </c>
      <c r="E8" s="68">
        <v>406632.26</v>
      </c>
      <c r="F8" s="68">
        <f t="shared" si="0"/>
        <v>162004.88446215139</v>
      </c>
      <c r="G8" s="68">
        <v>270480</v>
      </c>
      <c r="H8" s="65">
        <f t="shared" si="1"/>
        <v>0.59895328476098564</v>
      </c>
      <c r="K8" s="14">
        <f t="shared" si="2"/>
        <v>678904800</v>
      </c>
      <c r="L8" s="14" t="s">
        <v>30</v>
      </c>
      <c r="M8" s="24">
        <f t="shared" si="3"/>
        <v>108475.11553784861</v>
      </c>
    </row>
    <row r="9" spans="1:13" s="14" customFormat="1" ht="20.100000000000001" customHeight="1">
      <c r="B9" s="254" t="s">
        <v>31</v>
      </c>
      <c r="C9" s="255"/>
      <c r="D9" s="64">
        <v>2365</v>
      </c>
      <c r="E9" s="68">
        <v>460915.32999999996</v>
      </c>
      <c r="F9" s="68">
        <f t="shared" si="0"/>
        <v>194890.20295983084</v>
      </c>
      <c r="G9" s="68">
        <v>309380</v>
      </c>
      <c r="H9" s="65">
        <f t="shared" si="1"/>
        <v>0.62993794996389829</v>
      </c>
      <c r="K9" s="14">
        <f t="shared" si="2"/>
        <v>731683700</v>
      </c>
      <c r="L9" s="14" t="s">
        <v>31</v>
      </c>
      <c r="M9" s="24">
        <f t="shared" si="3"/>
        <v>114489.79704016916</v>
      </c>
    </row>
    <row r="10" spans="1:13" s="14" customFormat="1" ht="20.100000000000001" customHeight="1">
      <c r="B10" s="260" t="s">
        <v>32</v>
      </c>
      <c r="C10" s="261"/>
      <c r="D10" s="72">
        <v>1059</v>
      </c>
      <c r="E10" s="73">
        <v>235695.35999999999</v>
      </c>
      <c r="F10" s="73">
        <f t="shared" si="0"/>
        <v>222564.07932011332</v>
      </c>
      <c r="G10" s="73">
        <v>362170</v>
      </c>
      <c r="H10" s="75">
        <f t="shared" si="1"/>
        <v>0.61452930756305968</v>
      </c>
      <c r="K10" s="14">
        <f t="shared" si="2"/>
        <v>383538030</v>
      </c>
      <c r="L10" s="14" t="s">
        <v>32</v>
      </c>
      <c r="M10" s="24">
        <f t="shared" si="3"/>
        <v>139605.92067988668</v>
      </c>
    </row>
    <row r="11" spans="1:13" s="14" customFormat="1" ht="20.100000000000001" customHeight="1">
      <c r="B11" s="258" t="s">
        <v>64</v>
      </c>
      <c r="C11" s="259"/>
      <c r="D11" s="62">
        <f>SUM(D4:D5)</f>
        <v>7049</v>
      </c>
      <c r="E11" s="67">
        <f>SUM(E4:E5)</f>
        <v>173759.15000000002</v>
      </c>
      <c r="F11" s="67">
        <f t="shared" si="0"/>
        <v>24650.184423322462</v>
      </c>
      <c r="G11" s="82"/>
      <c r="H11" s="63">
        <f>SUM(E4:E5)*1000/SUM(K4:K5)</f>
        <v>0.31121024140314674</v>
      </c>
    </row>
    <row r="12" spans="1:13" s="14" customFormat="1" ht="20.100000000000001" customHeight="1">
      <c r="B12" s="260" t="s">
        <v>58</v>
      </c>
      <c r="C12" s="261"/>
      <c r="D12" s="66">
        <f>SUM(D6:D10)</f>
        <v>16146</v>
      </c>
      <c r="E12" s="78">
        <f>SUM(E6:E10)</f>
        <v>2196210.71</v>
      </c>
      <c r="F12" s="69">
        <f t="shared" si="0"/>
        <v>136021.96890870805</v>
      </c>
      <c r="G12" s="83"/>
      <c r="H12" s="70">
        <f>SUM(E6:E10)*1000/SUM(K6:K10)</f>
        <v>0.60635231487975605</v>
      </c>
    </row>
    <row r="13" spans="1:13" s="14" customFormat="1" ht="20.100000000000001" customHeight="1">
      <c r="B13" s="256" t="s">
        <v>65</v>
      </c>
      <c r="C13" s="257"/>
      <c r="D13" s="71">
        <f>SUM(D11:D12)</f>
        <v>23195</v>
      </c>
      <c r="E13" s="79">
        <f>SUM(E11:E12)</f>
        <v>2369969.86</v>
      </c>
      <c r="F13" s="74">
        <f t="shared" si="0"/>
        <v>102175.89394266006</v>
      </c>
      <c r="G13" s="77"/>
      <c r="H13" s="76">
        <f>SUM(E4:E10)*1000/SUM(K4:K10)</f>
        <v>0.56693259524436823</v>
      </c>
    </row>
    <row r="14" spans="1:13" s="14" customFormat="1" ht="20.100000000000001" customHeight="1"/>
    <row r="15" spans="1:13" s="14" customFormat="1" ht="20.100000000000001" customHeight="1"/>
    <row r="16" spans="1:13" s="14" customFormat="1" ht="20.100000000000001" customHeight="1"/>
    <row r="17" s="14" customFormat="1" ht="20.100000000000001" customHeight="1"/>
    <row r="18" s="14" customFormat="1" ht="20.100000000000001" customHeight="1"/>
    <row r="19" s="14" customFormat="1" ht="20.100000000000001" customHeight="1"/>
    <row r="20" s="14" customFormat="1" ht="20.100000000000001" customHeight="1"/>
    <row r="21" s="14" customFormat="1" ht="20.100000000000001" customHeight="1"/>
    <row r="22" s="14" customFormat="1" ht="20.100000000000001" customHeight="1"/>
    <row r="23" s="14" customFormat="1" ht="20.100000000000001" customHeight="1"/>
    <row r="24" s="14" customFormat="1" ht="20.100000000000001" customHeight="1"/>
    <row r="25" s="14" customFormat="1" ht="20.100000000000001" customHeight="1"/>
    <row r="26" s="14" customFormat="1" ht="20.100000000000001" customHeight="1"/>
    <row r="27" s="14" customFormat="1" ht="20.100000000000001" customHeight="1"/>
    <row r="28" s="14" customFormat="1" ht="20.100000000000001" customHeight="1"/>
    <row r="29" s="14" customFormat="1" ht="20.100000000000001" customHeight="1"/>
    <row r="30" s="14" customFormat="1" ht="20.100000000000001" customHeight="1"/>
    <row r="31" s="14" customFormat="1" ht="20.100000000000001" customHeight="1"/>
    <row r="32" s="14" customFormat="1" ht="20.100000000000001" customHeight="1"/>
    <row r="33" s="14" customFormat="1" ht="20.100000000000001" customHeight="1"/>
    <row r="34" s="14" customFormat="1" ht="20.100000000000001" customHeight="1"/>
    <row r="35" s="14" customFormat="1" ht="20.100000000000001" customHeight="1"/>
    <row r="36" s="14" customFormat="1" ht="20.100000000000001" customHeight="1"/>
    <row r="37" s="14" customFormat="1" ht="20.100000000000001" customHeight="1"/>
    <row r="38" s="14" customFormat="1" ht="20.100000000000001" customHeight="1"/>
    <row r="39" s="14" customFormat="1" ht="20.100000000000001" customHeight="1"/>
    <row r="40" s="14" customFormat="1" ht="20.100000000000001" customHeight="1"/>
    <row r="41" s="14" customFormat="1" ht="20.100000000000001" customHeight="1"/>
    <row r="42" s="14" customFormat="1" ht="20.100000000000001" customHeight="1"/>
    <row r="43" s="14" customFormat="1" ht="20.100000000000001" customHeight="1"/>
    <row r="44" s="14" customFormat="1" ht="20.100000000000001" customHeight="1"/>
    <row r="45" s="14" customFormat="1" ht="20.100000000000001" customHeight="1"/>
    <row r="46" s="14" customFormat="1" ht="20.100000000000001" customHeight="1"/>
    <row r="47" s="14" customFormat="1" ht="20.100000000000001" customHeight="1"/>
    <row r="48" s="14" customFormat="1" ht="20.100000000000001" customHeight="1"/>
    <row r="49" s="14" customFormat="1" ht="20.100000000000001" customHeight="1"/>
    <row r="50" s="14" customFormat="1" ht="20.100000000000001" customHeight="1"/>
  </sheetData>
  <mergeCells count="11">
    <mergeCell ref="B9:C9"/>
    <mergeCell ref="B10:C10"/>
    <mergeCell ref="B11:C11"/>
    <mergeCell ref="B12:C12"/>
    <mergeCell ref="B13:C13"/>
    <mergeCell ref="B8:C8"/>
    <mergeCell ref="B3:C3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10月状況（表紙）</vt:lpstr>
      <vt:lpstr>人口統計</vt:lpstr>
      <vt:lpstr>認定者数（2-1.2.3）</vt:lpstr>
      <vt:lpstr>給付状況（3-1）</vt:lpstr>
      <vt:lpstr>給付状況（3-2）</vt:lpstr>
      <vt:lpstr>給付状況（3-3）</vt:lpstr>
      <vt:lpstr>'10月状況（表紙）'!Print_Area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'認定者数（2-1.2.3）'!Print_Area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K-M-Kitamura</cp:lastModifiedBy>
  <cp:lastPrinted>2018-11-09T01:45:55Z</cp:lastPrinted>
  <dcterms:created xsi:type="dcterms:W3CDTF">2003-07-11T02:30:35Z</dcterms:created>
  <dcterms:modified xsi:type="dcterms:W3CDTF">2024-12-03T04:31:21Z</dcterms:modified>
</cp:coreProperties>
</file>