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1B0DD4E-E4A9-4937-A2B8-699BC736AC93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12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'12月状況（表紙）'!$A$1:$L$45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4" i="12" l="1"/>
  <c r="H44" i="12" s="1"/>
  <c r="K4" i="13" l="1"/>
  <c r="H42" i="12"/>
  <c r="H41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4" i="12"/>
  <c r="F44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<sst xmlns="http://schemas.openxmlformats.org/spreadsheetml/2006/main" count="261" uniqueCount="188">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</sst>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0-0261-4D76-9846-967DB709ED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21456</c:v>
                </c:pt>
                <c:pt idx="1">
                  <c:v>12987</c:v>
                </c:pt>
                <c:pt idx="2">
                  <c:v>7976</c:v>
                </c:pt>
                <c:pt idx="3">
                  <c:v>4651</c:v>
                </c:pt>
                <c:pt idx="4">
                  <c:v>6417</c:v>
                </c:pt>
                <c:pt idx="5">
                  <c:v>13847</c:v>
                </c:pt>
                <c:pt idx="6">
                  <c:v>21072</c:v>
                </c:pt>
                <c:pt idx="7">
                  <c:v>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61-4D76-9846-967DB709EDD1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18010</c:v>
                </c:pt>
                <c:pt idx="1">
                  <c:v>11985</c:v>
                </c:pt>
                <c:pt idx="2">
                  <c:v>6857</c:v>
                </c:pt>
                <c:pt idx="3">
                  <c:v>3734</c:v>
                </c:pt>
                <c:pt idx="4">
                  <c:v>5244</c:v>
                </c:pt>
                <c:pt idx="5">
                  <c:v>11762</c:v>
                </c:pt>
                <c:pt idx="6">
                  <c:v>17978</c:v>
                </c:pt>
                <c:pt idx="7">
                  <c:v>7819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61-4D76-9846-967DB709EDD1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7276</c:v>
                </c:pt>
                <c:pt idx="1">
                  <c:v>5554</c:v>
                </c:pt>
                <c:pt idx="2">
                  <c:v>3499</c:v>
                </c:pt>
                <c:pt idx="3">
                  <c:v>1744</c:v>
                </c:pt>
                <c:pt idx="4">
                  <c:v>2851</c:v>
                </c:pt>
                <c:pt idx="5">
                  <c:v>5949</c:v>
                </c:pt>
                <c:pt idx="6">
                  <c:v>9036</c:v>
                </c:pt>
                <c:pt idx="7">
                  <c:v>3961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8472"/>
        <c:axId val="618908864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61-4D76-9846-967DB709EDD1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61-4D76-9846-967DB709EDD1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61-4D76-9846-967DB709EDD1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61-4D76-9846-967DB709EDD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0.25022216036230877</c:v>
                </c:pt>
                <c:pt idx="1">
                  <c:v>0.33611539308522353</c:v>
                </c:pt>
                <c:pt idx="2">
                  <c:v>0.3827299678483444</c:v>
                </c:pt>
                <c:pt idx="3">
                  <c:v>0.31056262455925188</c:v>
                </c:pt>
                <c:pt idx="4">
                  <c:v>0.33273719447883709</c:v>
                </c:pt>
                <c:pt idx="5">
                  <c:v>0.33374578296688767</c:v>
                </c:pt>
                <c:pt idx="6">
                  <c:v>0.37527314728101391</c:v>
                </c:pt>
                <c:pt idx="7">
                  <c:v>0.37036625971143172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261-4D76-9846-967DB709E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9256"/>
        <c:axId val="618902200"/>
      </c:lineChart>
      <c:catAx>
        <c:axId val="618908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618908864"/>
        <c:crosses val="autoZero"/>
        <c:auto val="1"/>
        <c:lblAlgn val="ctr"/>
        <c:lblOffset val="100"/>
        <c:noMultiLvlLbl val="0"/>
      </c:catAx>
      <c:valAx>
        <c:axId val="61890886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618908472"/>
        <c:crosses val="autoZero"/>
        <c:crossBetween val="between"/>
      </c:valAx>
      <c:valAx>
        <c:axId val="618902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9256"/>
        <c:crosses val="max"/>
        <c:crossBetween val="between"/>
      </c:valAx>
      <c:catAx>
        <c:axId val="618909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8902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7DD-47DB-B4AA-3E634F677CF8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7DD-47DB-B4AA-3E634F677C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'給付状況（3-2）'!$E$41:$E$43</c:f>
              <c:numCache>
                <c:formatCode>#,##0_);[Red]\(#,##0\)</c:formatCode>
                <c:ptCount val="3"/>
                <c:pt idx="0">
                  <c:v>3770</c:v>
                </c:pt>
                <c:pt idx="1">
                  <c:v>2676</c:v>
                </c:pt>
                <c:pt idx="2">
                  <c:v>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DD-47DB-B4AA-3E634F677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C5D-4842-9BAE-DBE8F3C5E5C4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C5D-4842-9BAE-DBE8F3C5E5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'給付状況（3-2）'!$C$41:$D$43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</c:strCache>
            </c:strRef>
          </c:cat>
          <c:val>
            <c:numRef>
              <c:f>'給付状況（3-2）'!$G$41:$G$43</c:f>
              <c:numCache>
                <c:formatCode>#,##0_ </c:formatCode>
                <c:ptCount val="3"/>
                <c:pt idx="0">
                  <c:v>1144057.98</c:v>
                </c:pt>
                <c:pt idx="1">
                  <c:v>890444.0399999998</c:v>
                </c:pt>
                <c:pt idx="2">
                  <c:v>166507.87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5D-4842-9BAE-DBE8F3C5E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33404.899999999994</c:v>
                </c:pt>
                <c:pt idx="1">
                  <c:v>972.8</c:v>
                </c:pt>
                <c:pt idx="2">
                  <c:v>18120.829999999998</c:v>
                </c:pt>
                <c:pt idx="3">
                  <c:v>494.15000000000003</c:v>
                </c:pt>
                <c:pt idx="4">
                  <c:v>134032.97</c:v>
                </c:pt>
                <c:pt idx="5">
                  <c:v>9289.2599999999984</c:v>
                </c:pt>
                <c:pt idx="6">
                  <c:v>536932.46</c:v>
                </c:pt>
                <c:pt idx="7">
                  <c:v>5408.27</c:v>
                </c:pt>
                <c:pt idx="8">
                  <c:v>5703.75</c:v>
                </c:pt>
                <c:pt idx="9">
                  <c:v>21436.41</c:v>
                </c:pt>
                <c:pt idx="10">
                  <c:v>14732.29</c:v>
                </c:pt>
                <c:pt idx="11">
                  <c:v>104519.76000000002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432"/>
        <c:axId val="706634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180</c:v>
                </c:pt>
                <c:pt idx="1">
                  <c:v>6</c:v>
                </c:pt>
                <c:pt idx="2">
                  <c:v>128</c:v>
                </c:pt>
                <c:pt idx="3">
                  <c:v>11</c:v>
                </c:pt>
                <c:pt idx="4">
                  <c:v>586</c:v>
                </c:pt>
                <c:pt idx="5">
                  <c:v>129</c:v>
                </c:pt>
                <c:pt idx="6">
                  <c:v>1804</c:v>
                </c:pt>
                <c:pt idx="7">
                  <c:v>21</c:v>
                </c:pt>
                <c:pt idx="8">
                  <c:v>26</c:v>
                </c:pt>
                <c:pt idx="9">
                  <c:v>68</c:v>
                </c:pt>
                <c:pt idx="10">
                  <c:v>53</c:v>
                </c:pt>
                <c:pt idx="11">
                  <c:v>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2F-4DF5-A1DC-7CAD2BF52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1608"/>
        <c:axId val="618912392"/>
      </c:lineChart>
      <c:catAx>
        <c:axId val="618911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2392"/>
        <c:crosses val="autoZero"/>
        <c:auto val="1"/>
        <c:lblAlgn val="ctr"/>
        <c:lblOffset val="100"/>
        <c:noMultiLvlLbl val="0"/>
      </c:catAx>
      <c:valAx>
        <c:axId val="6189123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1608"/>
        <c:crosses val="autoZero"/>
        <c:crossBetween val="between"/>
      </c:valAx>
      <c:valAx>
        <c:axId val="706634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06634432"/>
        <c:crosses val="max"/>
        <c:crossBetween val="between"/>
      </c:valAx>
      <c:catAx>
        <c:axId val="70663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4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18291.961639058416</c:v>
                </c:pt>
                <c:pt idx="1">
                  <c:v>29555.807569296365</c:v>
                </c:pt>
                <c:pt idx="2">
                  <c:v>91515.710168134523</c:v>
                </c:pt>
                <c:pt idx="3">
                  <c:v>116361.5043345232</c:v>
                </c:pt>
                <c:pt idx="4">
                  <c:v>158039.70716264346</c:v>
                </c:pt>
                <c:pt idx="5">
                  <c:v>188287.50423728814</c:v>
                </c:pt>
                <c:pt idx="6">
                  <c:v>220803.53515624997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6392"/>
        <c:axId val="70663560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3441</c:v>
                </c:pt>
                <c:pt idx="1">
                  <c:v>3752</c:v>
                </c:pt>
                <c:pt idx="2">
                  <c:v>6245</c:v>
                </c:pt>
                <c:pt idx="3">
                  <c:v>3922</c:v>
                </c:pt>
                <c:pt idx="4">
                  <c:v>2527</c:v>
                </c:pt>
                <c:pt idx="5">
                  <c:v>2360</c:v>
                </c:pt>
                <c:pt idx="6">
                  <c:v>1024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D-44B1-9A90-FCE046BFB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35216"/>
        <c:axId val="706636000"/>
      </c:lineChart>
      <c:catAx>
        <c:axId val="70663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36000"/>
        <c:crosses val="autoZero"/>
        <c:auto val="1"/>
        <c:lblAlgn val="ctr"/>
        <c:lblOffset val="100"/>
        <c:noMultiLvlLbl val="0"/>
      </c:catAx>
      <c:valAx>
        <c:axId val="7066360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5216"/>
        <c:crosses val="autoZero"/>
        <c:crossBetween val="between"/>
      </c:valAx>
      <c:valAx>
        <c:axId val="70663560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06636392"/>
        <c:crosses val="max"/>
        <c:crossBetween val="between"/>
      </c:valAx>
      <c:catAx>
        <c:axId val="706636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3560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6634040"/>
        <c:axId val="70662855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18291.961639058416</c:v>
                </c:pt>
                <c:pt idx="1">
                  <c:v>29555.807569296365</c:v>
                </c:pt>
                <c:pt idx="2">
                  <c:v>91515.710168134523</c:v>
                </c:pt>
                <c:pt idx="3">
                  <c:v>116361.5043345232</c:v>
                </c:pt>
                <c:pt idx="4">
                  <c:v>158039.70716264346</c:v>
                </c:pt>
                <c:pt idx="5">
                  <c:v>188287.50423728814</c:v>
                </c:pt>
                <c:pt idx="6">
                  <c:v>220803.53515624997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1B-4AC6-ACFE-930EE52D9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6627768"/>
        <c:axId val="706624632"/>
      </c:barChart>
      <c:catAx>
        <c:axId val="706634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6628552"/>
        <c:crosses val="autoZero"/>
        <c:auto val="1"/>
        <c:lblAlgn val="ctr"/>
        <c:lblOffset val="100"/>
        <c:noMultiLvlLbl val="0"/>
      </c:catAx>
      <c:valAx>
        <c:axId val="706628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06634040"/>
        <c:crosses val="autoZero"/>
        <c:crossBetween val="between"/>
      </c:valAx>
      <c:valAx>
        <c:axId val="7066246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06627768"/>
        <c:crosses val="max"/>
        <c:crossBetween val="between"/>
      </c:valAx>
      <c:catAx>
        <c:axId val="706627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66246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7B2-4E26-AECA-08A5518F020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7B2-4E26-AECA-08A5518F020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7B2-4E26-AECA-08A5518F020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7285</c:v>
                </c:pt>
                <c:pt idx="1">
                  <c:v>5816</c:v>
                </c:pt>
                <c:pt idx="2">
                  <c:v>8605</c:v>
                </c:pt>
                <c:pt idx="3">
                  <c:v>5454</c:v>
                </c:pt>
                <c:pt idx="4">
                  <c:v>4612</c:v>
                </c:pt>
                <c:pt idx="5">
                  <c:v>5745</c:v>
                </c:pt>
                <c:pt idx="6">
                  <c:v>3015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B2-4E26-AECA-08A5518F020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AC9-4EBE-9D79-F1275C8CB887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AC9-4EBE-9D79-F1275C8CB887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AC9-4EBE-9D79-F1275C8CB88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797</c:v>
                </c:pt>
                <c:pt idx="1">
                  <c:v>751</c:v>
                </c:pt>
                <c:pt idx="2">
                  <c:v>693</c:v>
                </c:pt>
                <c:pt idx="3">
                  <c:v>571</c:v>
                </c:pt>
                <c:pt idx="4">
                  <c:v>423</c:v>
                </c:pt>
                <c:pt idx="5">
                  <c:v>497</c:v>
                </c:pt>
                <c:pt idx="6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C9-4EBE-9D79-F1275C8CB8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89D-4349-BE6D-A8967930A366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89D-4349-BE6D-A8967930A366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89D-4349-BE6D-A8967930A36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6488</c:v>
                </c:pt>
                <c:pt idx="1">
                  <c:v>5065</c:v>
                </c:pt>
                <c:pt idx="2">
                  <c:v>7912</c:v>
                </c:pt>
                <c:pt idx="3">
                  <c:v>4883</c:v>
                </c:pt>
                <c:pt idx="4">
                  <c:v>4189</c:v>
                </c:pt>
                <c:pt idx="5">
                  <c:v>5248</c:v>
                </c:pt>
                <c:pt idx="6">
                  <c:v>2725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9D-4349-BE6D-A8967930A3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1258</c:v>
                </c:pt>
                <c:pt idx="1">
                  <c:v>1264</c:v>
                </c:pt>
                <c:pt idx="2">
                  <c:v>785</c:v>
                </c:pt>
                <c:pt idx="3">
                  <c:v>208</c:v>
                </c:pt>
                <c:pt idx="4">
                  <c:v>332</c:v>
                </c:pt>
                <c:pt idx="5">
                  <c:v>744</c:v>
                </c:pt>
                <c:pt idx="6">
                  <c:v>2088</c:v>
                </c:pt>
                <c:pt idx="7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62-404E-A353-00AA3EB4E7FA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1210</c:v>
                </c:pt>
                <c:pt idx="1">
                  <c:v>1056</c:v>
                </c:pt>
                <c:pt idx="2">
                  <c:v>404</c:v>
                </c:pt>
                <c:pt idx="3">
                  <c:v>222</c:v>
                </c:pt>
                <c:pt idx="4">
                  <c:v>266</c:v>
                </c:pt>
                <c:pt idx="5">
                  <c:v>780</c:v>
                </c:pt>
                <c:pt idx="6">
                  <c:v>1475</c:v>
                </c:pt>
                <c:pt idx="7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2-404E-A353-00AA3EB4E7FA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1372</c:v>
                </c:pt>
                <c:pt idx="1">
                  <c:v>1124</c:v>
                </c:pt>
                <c:pt idx="2">
                  <c:v>877</c:v>
                </c:pt>
                <c:pt idx="3">
                  <c:v>328</c:v>
                </c:pt>
                <c:pt idx="4">
                  <c:v>502</c:v>
                </c:pt>
                <c:pt idx="5">
                  <c:v>1434</c:v>
                </c:pt>
                <c:pt idx="6">
                  <c:v>2166</c:v>
                </c:pt>
                <c:pt idx="7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2-404E-A353-00AA3EB4E7FA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1011</c:v>
                </c:pt>
                <c:pt idx="1">
                  <c:v>755</c:v>
                </c:pt>
                <c:pt idx="2">
                  <c:v>488</c:v>
                </c:pt>
                <c:pt idx="3">
                  <c:v>223</c:v>
                </c:pt>
                <c:pt idx="4">
                  <c:v>320</c:v>
                </c:pt>
                <c:pt idx="5">
                  <c:v>753</c:v>
                </c:pt>
                <c:pt idx="6">
                  <c:v>1477</c:v>
                </c:pt>
                <c:pt idx="7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62-404E-A353-00AA3EB4E7FA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830</c:v>
                </c:pt>
                <c:pt idx="1">
                  <c:v>605</c:v>
                </c:pt>
                <c:pt idx="2">
                  <c:v>403</c:v>
                </c:pt>
                <c:pt idx="3">
                  <c:v>188</c:v>
                </c:pt>
                <c:pt idx="4">
                  <c:v>309</c:v>
                </c:pt>
                <c:pt idx="5">
                  <c:v>697</c:v>
                </c:pt>
                <c:pt idx="6">
                  <c:v>1229</c:v>
                </c:pt>
                <c:pt idx="7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62-404E-A353-00AA3EB4E7FA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1051</c:v>
                </c:pt>
                <c:pt idx="1">
                  <c:v>718</c:v>
                </c:pt>
                <c:pt idx="2">
                  <c:v>510</c:v>
                </c:pt>
                <c:pt idx="3">
                  <c:v>218</c:v>
                </c:pt>
                <c:pt idx="4">
                  <c:v>405</c:v>
                </c:pt>
                <c:pt idx="5">
                  <c:v>780</c:v>
                </c:pt>
                <c:pt idx="6">
                  <c:v>1482</c:v>
                </c:pt>
                <c:pt idx="7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2-404E-A353-00AA3EB4E7FA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582</c:v>
                </c:pt>
                <c:pt idx="1">
                  <c:v>349</c:v>
                </c:pt>
                <c:pt idx="2">
                  <c:v>324</c:v>
                </c:pt>
                <c:pt idx="3">
                  <c:v>122</c:v>
                </c:pt>
                <c:pt idx="4">
                  <c:v>215</c:v>
                </c:pt>
                <c:pt idx="5">
                  <c:v>415</c:v>
                </c:pt>
                <c:pt idx="6">
                  <c:v>725</c:v>
                </c:pt>
                <c:pt idx="7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5336"/>
        <c:axId val="61890298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0.15647597449830988</c:v>
                </c:pt>
                <c:pt idx="1">
                  <c:v>0.19232785166743105</c:v>
                </c:pt>
                <c:pt idx="2">
                  <c:v>0.20679685795330568</c:v>
                </c:pt>
                <c:pt idx="3">
                  <c:v>0.14897818145917663</c:v>
                </c:pt>
                <c:pt idx="4">
                  <c:v>0.16186604189636164</c:v>
                </c:pt>
                <c:pt idx="5">
                  <c:v>0.17754610558337031</c:v>
                </c:pt>
                <c:pt idx="6">
                  <c:v>0.22131181632907707</c:v>
                </c:pt>
                <c:pt idx="7">
                  <c:v>0.17246029367695534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062-404E-A353-00AA3EB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5728"/>
        <c:axId val="618903376"/>
      </c:lineChart>
      <c:catAx>
        <c:axId val="61890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618902984"/>
        <c:crosses val="autoZero"/>
        <c:auto val="1"/>
        <c:lblAlgn val="ctr"/>
        <c:lblOffset val="100"/>
        <c:noMultiLvlLbl val="0"/>
      </c:catAx>
      <c:valAx>
        <c:axId val="6189029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5336"/>
        <c:crosses val="autoZero"/>
        <c:crossBetween val="between"/>
      </c:valAx>
      <c:valAx>
        <c:axId val="6189033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618905728"/>
        <c:crosses val="max"/>
        <c:crossBetween val="between"/>
      </c:valAx>
      <c:catAx>
        <c:axId val="618905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33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0.64700788916682705</c:v>
                </c:pt>
                <c:pt idx="1">
                  <c:v>0.62920498929066393</c:v>
                </c:pt>
                <c:pt idx="2">
                  <c:v>0.60765731614859742</c:v>
                </c:pt>
                <c:pt idx="3">
                  <c:v>0.65721518987341776</c:v>
                </c:pt>
                <c:pt idx="4">
                  <c:v>0.61311053984575836</c:v>
                </c:pt>
                <c:pt idx="5">
                  <c:v>0.64242857142857146</c:v>
                </c:pt>
                <c:pt idx="6">
                  <c:v>0.65395336188727993</c:v>
                </c:pt>
                <c:pt idx="7">
                  <c:v>0.59163304310894038</c:v>
                </c:pt>
                <c:pt idx="8">
                  <c:v>0.63566918275511686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04-4A39-83CC-D65A7E3E9D62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0.18375986145853376</c:v>
                </c:pt>
                <c:pt idx="1">
                  <c:v>0.20763512662214942</c:v>
                </c:pt>
                <c:pt idx="2">
                  <c:v>0.18271417740712662</c:v>
                </c:pt>
                <c:pt idx="3">
                  <c:v>0.1529113924050633</c:v>
                </c:pt>
                <c:pt idx="4">
                  <c:v>0.14106683804627249</c:v>
                </c:pt>
                <c:pt idx="5">
                  <c:v>0.13214285714285715</c:v>
                </c:pt>
                <c:pt idx="6">
                  <c:v>0.1518798014820858</c:v>
                </c:pt>
                <c:pt idx="7">
                  <c:v>0.18326608621788065</c:v>
                </c:pt>
                <c:pt idx="8">
                  <c:v>0.16847510524023807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04-4A39-83CC-D65A7E3E9D62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5.3203771406580717E-2</c:v>
                </c:pt>
                <c:pt idx="1">
                  <c:v>5.2286758220990298E-2</c:v>
                </c:pt>
                <c:pt idx="2">
                  <c:v>9.1357088703563308E-2</c:v>
                </c:pt>
                <c:pt idx="3">
                  <c:v>2.9873417721518986E-2</c:v>
                </c:pt>
                <c:pt idx="4">
                  <c:v>0.11053984575835475</c:v>
                </c:pt>
                <c:pt idx="5">
                  <c:v>8.2428571428571434E-2</c:v>
                </c:pt>
                <c:pt idx="6">
                  <c:v>8.1242776531375349E-2</c:v>
                </c:pt>
                <c:pt idx="7">
                  <c:v>6.7105542578042049E-2</c:v>
                </c:pt>
                <c:pt idx="8">
                  <c:v>7.1508927275366521E-2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04-4A39-83CC-D65A7E3E9D62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0.1160284779680585</c:v>
                </c:pt>
                <c:pt idx="1">
                  <c:v>0.1108731258661963</c:v>
                </c:pt>
                <c:pt idx="2">
                  <c:v>0.11827141774071266</c:v>
                </c:pt>
                <c:pt idx="3">
                  <c:v>0.16</c:v>
                </c:pt>
                <c:pt idx="4">
                  <c:v>0.13528277634961439</c:v>
                </c:pt>
                <c:pt idx="5">
                  <c:v>0.14299999999999999</c:v>
                </c:pt>
                <c:pt idx="6">
                  <c:v>0.11292406009925895</c:v>
                </c:pt>
                <c:pt idx="7">
                  <c:v>0.15799532809513697</c:v>
                </c:pt>
                <c:pt idx="8">
                  <c:v>0.12434678472927856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04-4A39-83CC-D65A7E3E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1416"/>
        <c:axId val="618898280"/>
      </c:barChart>
      <c:catAx>
        <c:axId val="618901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898280"/>
        <c:crosses val="autoZero"/>
        <c:auto val="1"/>
        <c:lblAlgn val="ctr"/>
        <c:lblOffset val="100"/>
        <c:noMultiLvlLbl val="0"/>
      </c:catAx>
      <c:valAx>
        <c:axId val="618898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141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0.39732551452205839</c:v>
                </c:pt>
                <c:pt idx="1">
                  <c:v>0.43408305731096741</c:v>
                </c:pt>
                <c:pt idx="2">
                  <c:v>0.36459553318431476</c:v>
                </c:pt>
                <c:pt idx="3">
                  <c:v>0.39195183960360996</c:v>
                </c:pt>
                <c:pt idx="4">
                  <c:v>0.37158399683582499</c:v>
                </c:pt>
                <c:pt idx="5">
                  <c:v>0.36401001964143775</c:v>
                </c:pt>
                <c:pt idx="6">
                  <c:v>0.4070670802653194</c:v>
                </c:pt>
                <c:pt idx="7">
                  <c:v>0.3614851144698199</c:v>
                </c:pt>
                <c:pt idx="8">
                  <c:v>0.39153919854518937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7-4C78-BD2E-2EB74225C3B6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4.0265285761628349E-2</c:v>
                </c:pt>
                <c:pt idx="1">
                  <c:v>4.3038250250594143E-2</c:v>
                </c:pt>
                <c:pt idx="2">
                  <c:v>3.3188426293403052E-2</c:v>
                </c:pt>
                <c:pt idx="3">
                  <c:v>2.6812905025022288E-2</c:v>
                </c:pt>
                <c:pt idx="4">
                  <c:v>2.5683556441838801E-2</c:v>
                </c:pt>
                <c:pt idx="5">
                  <c:v>2.325999707265719E-2</c:v>
                </c:pt>
                <c:pt idx="6">
                  <c:v>2.8378411386376264E-2</c:v>
                </c:pt>
                <c:pt idx="7">
                  <c:v>3.426613928743754E-2</c:v>
                </c:pt>
                <c:pt idx="8">
                  <c:v>3.244658188218278E-2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7-4C78-BD2E-2EB74225C3B6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0.12432607764757203</c:v>
                </c:pt>
                <c:pt idx="1">
                  <c:v>0.12655469549920179</c:v>
                </c:pt>
                <c:pt idx="2">
                  <c:v>0.21471557725479012</c:v>
                </c:pt>
                <c:pt idx="3">
                  <c:v>6.34644808770677E-2</c:v>
                </c:pt>
                <c:pt idx="4">
                  <c:v>0.20246588265109156</c:v>
                </c:pt>
                <c:pt idx="5">
                  <c:v>0.18395117139155234</c:v>
                </c:pt>
                <c:pt idx="6">
                  <c:v>0.202003057578474</c:v>
                </c:pt>
                <c:pt idx="7">
                  <c:v>0.12799669453708723</c:v>
                </c:pt>
                <c:pt idx="8">
                  <c:v>0.16519462354653866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F7-4C78-BD2E-2EB74225C3B6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0.43808312206874128</c:v>
                </c:pt>
                <c:pt idx="1">
                  <c:v>0.39632399693923659</c:v>
                </c:pt>
                <c:pt idx="2">
                  <c:v>0.38750046326749216</c:v>
                </c:pt>
                <c:pt idx="3">
                  <c:v>0.51777077449429998</c:v>
                </c:pt>
                <c:pt idx="4">
                  <c:v>0.40026656407124456</c:v>
                </c:pt>
                <c:pt idx="5">
                  <c:v>0.42877881189435257</c:v>
                </c:pt>
                <c:pt idx="6">
                  <c:v>0.36255145076983025</c:v>
                </c:pt>
                <c:pt idx="7">
                  <c:v>0.47625205170565532</c:v>
                </c:pt>
                <c:pt idx="8">
                  <c:v>0.41081959602608908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F7-4C78-BD2E-2EB74225C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18904160"/>
        <c:axId val="618904552"/>
      </c:barChart>
      <c:catAx>
        <c:axId val="61890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618904552"/>
        <c:crosses val="autoZero"/>
        <c:auto val="1"/>
        <c:lblAlgn val="ctr"/>
        <c:lblOffset val="100"/>
        <c:noMultiLvlLbl val="0"/>
      </c:catAx>
      <c:valAx>
        <c:axId val="61890455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61890416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316797.3</c:v>
                </c:pt>
                <c:pt idx="1">
                  <c:v>16369.59</c:v>
                </c:pt>
                <c:pt idx="2">
                  <c:v>111878.35999999996</c:v>
                </c:pt>
                <c:pt idx="3">
                  <c:v>19752.72</c:v>
                </c:pt>
                <c:pt idx="4">
                  <c:v>66242.710000000021</c:v>
                </c:pt>
                <c:pt idx="5">
                  <c:v>772070.83000000007</c:v>
                </c:pt>
                <c:pt idx="6">
                  <c:v>284654.86</c:v>
                </c:pt>
                <c:pt idx="7">
                  <c:v>131855.31999999998</c:v>
                </c:pt>
                <c:pt idx="8">
                  <c:v>16300.330000000004</c:v>
                </c:pt>
                <c:pt idx="9">
                  <c:v>0</c:v>
                </c:pt>
                <c:pt idx="10">
                  <c:v>129529.37999999999</c:v>
                </c:pt>
                <c:pt idx="11">
                  <c:v>232261.7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08080"/>
        <c:axId val="6189076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5080</c:v>
                </c:pt>
                <c:pt idx="1">
                  <c:v>222</c:v>
                </c:pt>
                <c:pt idx="2">
                  <c:v>2423</c:v>
                </c:pt>
                <c:pt idx="3">
                  <c:v>451</c:v>
                </c:pt>
                <c:pt idx="4">
                  <c:v>4902</c:v>
                </c:pt>
                <c:pt idx="5">
                  <c:v>6867</c:v>
                </c:pt>
                <c:pt idx="6">
                  <c:v>3236</c:v>
                </c:pt>
                <c:pt idx="7">
                  <c:v>1112</c:v>
                </c:pt>
                <c:pt idx="8">
                  <c:v>218</c:v>
                </c:pt>
                <c:pt idx="9">
                  <c:v>0</c:v>
                </c:pt>
                <c:pt idx="10">
                  <c:v>9483</c:v>
                </c:pt>
                <c:pt idx="11">
                  <c:v>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6-4817-AE27-212C3C1B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6512"/>
        <c:axId val="618906904"/>
      </c:lineChart>
      <c:catAx>
        <c:axId val="61890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06904"/>
        <c:crosses val="autoZero"/>
        <c:auto val="1"/>
        <c:lblAlgn val="ctr"/>
        <c:lblOffset val="100"/>
        <c:noMultiLvlLbl val="0"/>
      </c:catAx>
      <c:valAx>
        <c:axId val="6189069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618906512"/>
        <c:crosses val="autoZero"/>
        <c:crossBetween val="between"/>
      </c:valAx>
      <c:valAx>
        <c:axId val="6189076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08080"/>
        <c:crosses val="max"/>
        <c:crossBetween val="between"/>
      </c:valAx>
      <c:catAx>
        <c:axId val="618908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76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22884.070000000003</c:v>
                </c:pt>
                <c:pt idx="2">
                  <c:v>7423.92</c:v>
                </c:pt>
                <c:pt idx="3">
                  <c:v>5467.78</c:v>
                </c:pt>
                <c:pt idx="4">
                  <c:v>84687.87000000001</c:v>
                </c:pt>
                <c:pt idx="5">
                  <c:v>1928.83</c:v>
                </c:pt>
                <c:pt idx="6">
                  <c:v>668.28</c:v>
                </c:pt>
                <c:pt idx="7">
                  <c:v>0</c:v>
                </c:pt>
                <c:pt idx="8">
                  <c:v>32344.420000000002</c:v>
                </c:pt>
                <c:pt idx="9">
                  <c:v>18430.86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8910432"/>
        <c:axId val="618910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735</c:v>
                </c:pt>
                <c:pt idx="2">
                  <c:v>207</c:v>
                </c:pt>
                <c:pt idx="3">
                  <c:v>457</c:v>
                </c:pt>
                <c:pt idx="4">
                  <c:v>2435</c:v>
                </c:pt>
                <c:pt idx="5">
                  <c:v>64</c:v>
                </c:pt>
                <c:pt idx="6">
                  <c:v>16</c:v>
                </c:pt>
                <c:pt idx="7">
                  <c:v>0</c:v>
                </c:pt>
                <c:pt idx="8">
                  <c:v>5160</c:v>
                </c:pt>
                <c:pt idx="9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CE-4F4E-AB69-6556AD368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12784"/>
        <c:axId val="618910040"/>
      </c:lineChart>
      <c:catAx>
        <c:axId val="61891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618910040"/>
        <c:crosses val="autoZero"/>
        <c:auto val="1"/>
        <c:lblAlgn val="ctr"/>
        <c:lblOffset val="100"/>
        <c:noMultiLvlLbl val="0"/>
      </c:catAx>
      <c:valAx>
        <c:axId val="618910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618912784"/>
        <c:crosses val="autoZero"/>
        <c:crossBetween val="between"/>
      </c:valAx>
      <c:valAx>
        <c:axId val="618910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618910432"/>
        <c:crosses val="max"/>
        <c:crossBetween val="between"/>
      </c:valAx>
      <c:catAx>
        <c:axId val="61891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10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59.1%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58.4%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60.9%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61.0%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7"/>
  <sheetViews>
    <sheetView tabSelected="1" zoomScale="75" zoomScaleNormal="75" zoomScaleSheetLayoutView="75" workbookViewId="0"/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" customHeight="1"/>
    <row r="47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201" t="s">
        <v>0</v>
      </c>
      <c r="D3" s="203" t="s">
        <v>12</v>
      </c>
      <c r="E3" s="20"/>
      <c r="F3" s="20"/>
      <c r="G3" s="21"/>
      <c r="H3" s="201" t="s">
        <v>13</v>
      </c>
      <c r="I3" s="201" t="s">
        <v>14</v>
      </c>
      <c r="J3" s="27"/>
    </row>
    <row r="4" spans="1:13" ht="20.100000000000001" customHeight="1" thickBot="1">
      <c r="B4" s="16"/>
      <c r="C4" s="202"/>
      <c r="D4" s="204"/>
      <c r="E4" s="22" t="s">
        <v>15</v>
      </c>
      <c r="F4" s="22" t="s">
        <v>143</v>
      </c>
      <c r="G4" s="23" t="s">
        <v>142</v>
      </c>
      <c r="H4" s="202"/>
      <c r="I4" s="202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678502</v>
      </c>
      <c r="D5" s="30">
        <f>SUM(E5:G5)</f>
        <v>219907</v>
      </c>
      <c r="E5" s="31">
        <f>SUM(E6:E13)</f>
        <v>96648</v>
      </c>
      <c r="F5" s="31">
        <f>SUM(F6:F13)</f>
        <v>83389</v>
      </c>
      <c r="G5" s="32">
        <f t="shared" ref="G5:H5" si="0">SUM(G6:G13)</f>
        <v>39870</v>
      </c>
      <c r="H5" s="29">
        <f t="shared" si="0"/>
        <v>215040</v>
      </c>
      <c r="I5" s="33">
        <f>D5/C5</f>
        <v>0.32410663491043507</v>
      </c>
      <c r="J5" s="26"/>
      <c r="K5" s="24">
        <f t="shared" ref="K5:K13" si="1">C5-D5-H5</f>
        <v>243555</v>
      </c>
      <c r="L5" s="58">
        <f>E5/C5</f>
        <v>0.14244320576800068</v>
      </c>
      <c r="M5" s="58">
        <f>G5/C5</f>
        <v>5.8761801733819501E-2</v>
      </c>
    </row>
    <row r="6" spans="1:13" ht="20.100000000000001" customHeight="1" thickTop="1">
      <c r="B6" s="18" t="s">
        <v>17</v>
      </c>
      <c r="C6" s="34">
        <v>186802</v>
      </c>
      <c r="D6" s="35">
        <f t="shared" ref="D6:D13" si="2">SUM(E6:G6)</f>
        <v>46742</v>
      </c>
      <c r="E6" s="36">
        <v>21456</v>
      </c>
      <c r="F6" s="36">
        <v>18010</v>
      </c>
      <c r="G6" s="37">
        <v>7276</v>
      </c>
      <c r="H6" s="34">
        <v>63587</v>
      </c>
      <c r="I6" s="38">
        <f t="shared" ref="I6:I13" si="3">D6/C6</f>
        <v>0.25022216036230877</v>
      </c>
      <c r="J6" s="26"/>
      <c r="K6" s="24">
        <f t="shared" si="1"/>
        <v>76473</v>
      </c>
      <c r="L6" s="58">
        <f t="shared" ref="L6:L13" si="4">E6/C6</f>
        <v>0.11485958394449738</v>
      </c>
      <c r="M6" s="58">
        <f t="shared" ref="M6:M13" si="5">G6/C6</f>
        <v>3.8950332437554198E-2</v>
      </c>
    </row>
    <row r="7" spans="1:13" ht="20.100000000000001" customHeight="1">
      <c r="B7" s="19" t="s">
        <v>18</v>
      </c>
      <c r="C7" s="39">
        <v>90820</v>
      </c>
      <c r="D7" s="40">
        <f t="shared" si="2"/>
        <v>30526</v>
      </c>
      <c r="E7" s="41">
        <v>12987</v>
      </c>
      <c r="F7" s="41">
        <v>11985</v>
      </c>
      <c r="G7" s="42">
        <v>5554</v>
      </c>
      <c r="H7" s="39">
        <v>28554</v>
      </c>
      <c r="I7" s="43">
        <f t="shared" si="3"/>
        <v>0.33611539308522353</v>
      </c>
      <c r="J7" s="26"/>
      <c r="K7" s="24">
        <f t="shared" si="1"/>
        <v>31740</v>
      </c>
      <c r="L7" s="58">
        <f t="shared" si="4"/>
        <v>0.14299713719445056</v>
      </c>
      <c r="M7" s="58">
        <f t="shared" si="5"/>
        <v>6.1153930852235187E-2</v>
      </c>
    </row>
    <row r="8" spans="1:13" ht="20.100000000000001" customHeight="1">
      <c r="B8" s="19" t="s">
        <v>19</v>
      </c>
      <c r="C8" s="39">
        <v>47898</v>
      </c>
      <c r="D8" s="40">
        <f t="shared" si="2"/>
        <v>18332</v>
      </c>
      <c r="E8" s="41">
        <v>7976</v>
      </c>
      <c r="F8" s="41">
        <v>6857</v>
      </c>
      <c r="G8" s="42">
        <v>3499</v>
      </c>
      <c r="H8" s="39">
        <v>14234</v>
      </c>
      <c r="I8" s="43">
        <f t="shared" si="3"/>
        <v>0.3827299678483444</v>
      </c>
      <c r="J8" s="26"/>
      <c r="K8" s="24">
        <f t="shared" si="1"/>
        <v>15332</v>
      </c>
      <c r="L8" s="58">
        <f t="shared" si="4"/>
        <v>0.16652052277756901</v>
      </c>
      <c r="M8" s="58">
        <f t="shared" si="5"/>
        <v>7.3051066850390409E-2</v>
      </c>
    </row>
    <row r="9" spans="1:13" ht="20.100000000000001" customHeight="1">
      <c r="B9" s="19" t="s">
        <v>20</v>
      </c>
      <c r="C9" s="39">
        <v>32615</v>
      </c>
      <c r="D9" s="40">
        <f t="shared" si="2"/>
        <v>10129</v>
      </c>
      <c r="E9" s="41">
        <v>4651</v>
      </c>
      <c r="F9" s="41">
        <v>3734</v>
      </c>
      <c r="G9" s="42">
        <v>1744</v>
      </c>
      <c r="H9" s="39">
        <v>10313</v>
      </c>
      <c r="I9" s="43">
        <f t="shared" si="3"/>
        <v>0.31056262455925188</v>
      </c>
      <c r="J9" s="26"/>
      <c r="K9" s="24">
        <f t="shared" si="1"/>
        <v>12173</v>
      </c>
      <c r="L9" s="58">
        <f t="shared" si="4"/>
        <v>0.14260309673463131</v>
      </c>
      <c r="M9" s="58">
        <f t="shared" si="5"/>
        <v>5.347232868312126E-2</v>
      </c>
    </row>
    <row r="10" spans="1:13" ht="20.100000000000001" customHeight="1">
      <c r="B10" s="19" t="s">
        <v>21</v>
      </c>
      <c r="C10" s="39">
        <v>43614</v>
      </c>
      <c r="D10" s="40">
        <f t="shared" si="2"/>
        <v>14512</v>
      </c>
      <c r="E10" s="41">
        <v>6417</v>
      </c>
      <c r="F10" s="41">
        <v>5244</v>
      </c>
      <c r="G10" s="42">
        <v>2851</v>
      </c>
      <c r="H10" s="39">
        <v>13417</v>
      </c>
      <c r="I10" s="43">
        <f t="shared" si="3"/>
        <v>0.33273719447883709</v>
      </c>
      <c r="J10" s="26"/>
      <c r="K10" s="24">
        <f t="shared" si="1"/>
        <v>15685</v>
      </c>
      <c r="L10" s="58">
        <f t="shared" si="4"/>
        <v>0.14713165497317376</v>
      </c>
      <c r="M10" s="58">
        <f t="shared" si="5"/>
        <v>6.5368918237263263E-2</v>
      </c>
    </row>
    <row r="11" spans="1:13" ht="20.100000000000001" customHeight="1">
      <c r="B11" s="19" t="s">
        <v>22</v>
      </c>
      <c r="C11" s="39">
        <v>94557</v>
      </c>
      <c r="D11" s="40">
        <f t="shared" si="2"/>
        <v>31558</v>
      </c>
      <c r="E11" s="41">
        <v>13847</v>
      </c>
      <c r="F11" s="41">
        <v>11762</v>
      </c>
      <c r="G11" s="42">
        <v>5949</v>
      </c>
      <c r="H11" s="39">
        <v>30432</v>
      </c>
      <c r="I11" s="43">
        <f t="shared" si="3"/>
        <v>0.33374578296688767</v>
      </c>
      <c r="J11" s="26"/>
      <c r="K11" s="24">
        <f t="shared" si="1"/>
        <v>32567</v>
      </c>
      <c r="L11" s="58">
        <f t="shared" si="4"/>
        <v>0.14644077117505844</v>
      </c>
      <c r="M11" s="58">
        <f t="shared" si="5"/>
        <v>6.291443256448491E-2</v>
      </c>
    </row>
    <row r="12" spans="1:13" ht="20.100000000000001" customHeight="1">
      <c r="B12" s="19" t="s">
        <v>23</v>
      </c>
      <c r="C12" s="39">
        <v>128136</v>
      </c>
      <c r="D12" s="40">
        <f t="shared" si="2"/>
        <v>48086</v>
      </c>
      <c r="E12" s="41">
        <v>21072</v>
      </c>
      <c r="F12" s="41">
        <v>17978</v>
      </c>
      <c r="G12" s="42">
        <v>9036</v>
      </c>
      <c r="H12" s="39">
        <v>38044</v>
      </c>
      <c r="I12" s="43">
        <f t="shared" si="3"/>
        <v>0.37527314728101391</v>
      </c>
      <c r="J12" s="26"/>
      <c r="K12" s="24">
        <f t="shared" si="1"/>
        <v>42006</v>
      </c>
      <c r="L12" s="58">
        <f t="shared" si="4"/>
        <v>0.16445027158643941</v>
      </c>
      <c r="M12" s="58">
        <f t="shared" si="5"/>
        <v>7.0518823749765869E-2</v>
      </c>
    </row>
    <row r="13" spans="1:13" ht="20.100000000000001" customHeight="1">
      <c r="B13" s="19" t="s">
        <v>24</v>
      </c>
      <c r="C13" s="39">
        <v>54060</v>
      </c>
      <c r="D13" s="40">
        <f t="shared" si="2"/>
        <v>20022</v>
      </c>
      <c r="E13" s="41">
        <v>8242</v>
      </c>
      <c r="F13" s="41">
        <v>7819</v>
      </c>
      <c r="G13" s="42">
        <v>3961</v>
      </c>
      <c r="H13" s="39">
        <v>16459</v>
      </c>
      <c r="I13" s="43">
        <f t="shared" si="3"/>
        <v>0.37036625971143172</v>
      </c>
      <c r="J13" s="26"/>
      <c r="K13" s="24">
        <f t="shared" si="1"/>
        <v>17579</v>
      </c>
      <c r="L13" s="58">
        <f t="shared" si="4"/>
        <v>0.15246022937476877</v>
      </c>
      <c r="M13" s="58">
        <f t="shared" si="5"/>
        <v>7.3270440251572325E-2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7" t="s">
        <v>66</v>
      </c>
      <c r="C4" s="208"/>
      <c r="D4" s="45">
        <f>SUM(D5:D7)</f>
        <v>7285</v>
      </c>
      <c r="E4" s="46">
        <f t="shared" ref="E4:K4" si="0">SUM(E5:E7)</f>
        <v>5816</v>
      </c>
      <c r="F4" s="46">
        <f t="shared" si="0"/>
        <v>8605</v>
      </c>
      <c r="G4" s="46">
        <f t="shared" si="0"/>
        <v>5454</v>
      </c>
      <c r="H4" s="46">
        <f t="shared" si="0"/>
        <v>4612</v>
      </c>
      <c r="I4" s="46">
        <f t="shared" si="0"/>
        <v>5745</v>
      </c>
      <c r="J4" s="45">
        <f t="shared" si="0"/>
        <v>3015</v>
      </c>
      <c r="K4" s="47">
        <f t="shared" si="0"/>
        <v>40532</v>
      </c>
      <c r="L4" s="55">
        <f>K4/人口統計!D5</f>
        <v>0.18431427830855771</v>
      </c>
      <c r="O4" s="14" t="s">
        <v>187</v>
      </c>
    </row>
    <row r="5" spans="1:21" ht="20.100000000000001" customHeight="1">
      <c r="B5" s="117"/>
      <c r="C5" s="118" t="s">
        <v>15</v>
      </c>
      <c r="D5" s="48">
        <v>797</v>
      </c>
      <c r="E5" s="49">
        <v>751</v>
      </c>
      <c r="F5" s="49">
        <v>693</v>
      </c>
      <c r="G5" s="49">
        <v>571</v>
      </c>
      <c r="H5" s="49">
        <v>423</v>
      </c>
      <c r="I5" s="49">
        <v>497</v>
      </c>
      <c r="J5" s="48">
        <v>290</v>
      </c>
      <c r="K5" s="50">
        <f>SUM(D5:J5)</f>
        <v>4022</v>
      </c>
      <c r="L5" s="56">
        <f>K5/人口統計!D5</f>
        <v>1.8289549673270972E-2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143</v>
      </c>
      <c r="D6" s="48">
        <v>3066</v>
      </c>
      <c r="E6" s="49">
        <v>2226</v>
      </c>
      <c r="F6" s="49">
        <v>2964</v>
      </c>
      <c r="G6" s="49">
        <v>1663</v>
      </c>
      <c r="H6" s="49">
        <v>1380</v>
      </c>
      <c r="I6" s="49">
        <v>1503</v>
      </c>
      <c r="J6" s="48">
        <v>882</v>
      </c>
      <c r="K6" s="50">
        <f>SUM(D6:J6)</f>
        <v>13684</v>
      </c>
      <c r="L6" s="56">
        <f>K6/人口統計!D5</f>
        <v>6.2226304756101442E-2</v>
      </c>
      <c r="O6" s="162">
        <f>SUM(D6,D7)</f>
        <v>6488</v>
      </c>
      <c r="P6" s="162">
        <f t="shared" ref="P6:U6" si="1">SUM(E6,E7)</f>
        <v>5065</v>
      </c>
      <c r="Q6" s="162">
        <f t="shared" si="1"/>
        <v>7912</v>
      </c>
      <c r="R6" s="162">
        <f t="shared" si="1"/>
        <v>4883</v>
      </c>
      <c r="S6" s="162">
        <f t="shared" si="1"/>
        <v>4189</v>
      </c>
      <c r="T6" s="162">
        <f t="shared" si="1"/>
        <v>5248</v>
      </c>
      <c r="U6" s="162">
        <f t="shared" si="1"/>
        <v>2725</v>
      </c>
    </row>
    <row r="7" spans="1:21" ht="20.100000000000001" customHeight="1">
      <c r="B7" s="117"/>
      <c r="C7" s="119" t="s">
        <v>142</v>
      </c>
      <c r="D7" s="51">
        <v>3422</v>
      </c>
      <c r="E7" s="52">
        <v>2839</v>
      </c>
      <c r="F7" s="52">
        <v>4948</v>
      </c>
      <c r="G7" s="52">
        <v>3220</v>
      </c>
      <c r="H7" s="52">
        <v>2809</v>
      </c>
      <c r="I7" s="52">
        <v>3745</v>
      </c>
      <c r="J7" s="51">
        <v>1843</v>
      </c>
      <c r="K7" s="53">
        <f>SUM(D7:J7)</f>
        <v>22826</v>
      </c>
      <c r="L7" s="57">
        <f>K7/人口統計!D5</f>
        <v>0.10379842387918529</v>
      </c>
      <c r="O7" s="14">
        <f>O6/($K$6+$K$7)</f>
        <v>0.177704738427828</v>
      </c>
      <c r="P7" s="14">
        <f t="shared" ref="P7:U7" si="2">P6/($K$6+$K$7)</f>
        <v>0.13872911531087373</v>
      </c>
      <c r="Q7" s="14">
        <f t="shared" si="2"/>
        <v>0.21670775130101341</v>
      </c>
      <c r="R7" s="14">
        <f t="shared" si="2"/>
        <v>0.13374417967680088</v>
      </c>
      <c r="S7" s="14">
        <f t="shared" si="2"/>
        <v>0.11473568885236922</v>
      </c>
      <c r="T7" s="14">
        <f t="shared" si="2"/>
        <v>0.14374144070117775</v>
      </c>
      <c r="U7" s="14">
        <f t="shared" si="2"/>
        <v>7.4637085729937006E-2</v>
      </c>
    </row>
    <row r="8" spans="1:21" ht="20.100000000000001" customHeight="1" thickBot="1">
      <c r="B8" s="207" t="s">
        <v>67</v>
      </c>
      <c r="C8" s="208"/>
      <c r="D8" s="45">
        <v>80</v>
      </c>
      <c r="E8" s="46">
        <v>112</v>
      </c>
      <c r="F8" s="46">
        <v>81</v>
      </c>
      <c r="G8" s="46">
        <v>94</v>
      </c>
      <c r="H8" s="46">
        <v>73</v>
      </c>
      <c r="I8" s="46">
        <v>76</v>
      </c>
      <c r="J8" s="45">
        <v>46</v>
      </c>
      <c r="K8" s="47">
        <f>SUM(D8:J8)</f>
        <v>562</v>
      </c>
      <c r="L8" s="80"/>
    </row>
    <row r="9" spans="1:21" ht="20.100000000000001" customHeight="1" thickTop="1">
      <c r="B9" s="209" t="s">
        <v>34</v>
      </c>
      <c r="C9" s="210"/>
      <c r="D9" s="35">
        <f>D4+D8</f>
        <v>7365</v>
      </c>
      <c r="E9" s="34">
        <f t="shared" ref="E9:K9" si="3">E4+E8</f>
        <v>5928</v>
      </c>
      <c r="F9" s="34">
        <f t="shared" si="3"/>
        <v>8686</v>
      </c>
      <c r="G9" s="34">
        <f t="shared" si="3"/>
        <v>5548</v>
      </c>
      <c r="H9" s="34">
        <f t="shared" si="3"/>
        <v>4685</v>
      </c>
      <c r="I9" s="34">
        <f t="shared" si="3"/>
        <v>5821</v>
      </c>
      <c r="J9" s="35">
        <f t="shared" si="3"/>
        <v>3061</v>
      </c>
      <c r="K9" s="54">
        <f t="shared" si="3"/>
        <v>41094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11" t="s">
        <v>17</v>
      </c>
      <c r="C24" s="212"/>
      <c r="D24" s="45">
        <v>1258</v>
      </c>
      <c r="E24" s="46">
        <v>1210</v>
      </c>
      <c r="F24" s="46">
        <v>1372</v>
      </c>
      <c r="G24" s="46">
        <v>1011</v>
      </c>
      <c r="H24" s="46">
        <v>830</v>
      </c>
      <c r="I24" s="46">
        <v>1051</v>
      </c>
      <c r="J24" s="45">
        <v>582</v>
      </c>
      <c r="K24" s="47">
        <f>SUM(D24:J24)</f>
        <v>7314</v>
      </c>
      <c r="L24" s="55">
        <f>K24/人口統計!D6</f>
        <v>0.15647597449830988</v>
      </c>
    </row>
    <row r="25" spans="1:12" ht="20.100000000000001" customHeight="1">
      <c r="B25" s="215" t="s">
        <v>43</v>
      </c>
      <c r="C25" s="216"/>
      <c r="D25" s="45">
        <v>1264</v>
      </c>
      <c r="E25" s="46">
        <v>1056</v>
      </c>
      <c r="F25" s="46">
        <v>1124</v>
      </c>
      <c r="G25" s="46">
        <v>755</v>
      </c>
      <c r="H25" s="46">
        <v>605</v>
      </c>
      <c r="I25" s="46">
        <v>718</v>
      </c>
      <c r="J25" s="45">
        <v>349</v>
      </c>
      <c r="K25" s="47">
        <f t="shared" ref="K25:K31" si="4">SUM(D25:J25)</f>
        <v>5871</v>
      </c>
      <c r="L25" s="55">
        <f>K25/人口統計!D7</f>
        <v>0.19232785166743105</v>
      </c>
    </row>
    <row r="26" spans="1:12" ht="20.100000000000001" customHeight="1">
      <c r="B26" s="215" t="s">
        <v>44</v>
      </c>
      <c r="C26" s="216"/>
      <c r="D26" s="45">
        <v>785</v>
      </c>
      <c r="E26" s="46">
        <v>404</v>
      </c>
      <c r="F26" s="46">
        <v>877</v>
      </c>
      <c r="G26" s="46">
        <v>488</v>
      </c>
      <c r="H26" s="46">
        <v>403</v>
      </c>
      <c r="I26" s="46">
        <v>510</v>
      </c>
      <c r="J26" s="45">
        <v>324</v>
      </c>
      <c r="K26" s="47">
        <f t="shared" si="4"/>
        <v>3791</v>
      </c>
      <c r="L26" s="55">
        <f>K26/人口統計!D8</f>
        <v>0.20679685795330568</v>
      </c>
    </row>
    <row r="27" spans="1:12" ht="20.100000000000001" customHeight="1">
      <c r="B27" s="215" t="s">
        <v>45</v>
      </c>
      <c r="C27" s="216"/>
      <c r="D27" s="45">
        <v>208</v>
      </c>
      <c r="E27" s="46">
        <v>222</v>
      </c>
      <c r="F27" s="46">
        <v>328</v>
      </c>
      <c r="G27" s="46">
        <v>223</v>
      </c>
      <c r="H27" s="46">
        <v>188</v>
      </c>
      <c r="I27" s="46">
        <v>218</v>
      </c>
      <c r="J27" s="45">
        <v>122</v>
      </c>
      <c r="K27" s="47">
        <f t="shared" si="4"/>
        <v>1509</v>
      </c>
      <c r="L27" s="55">
        <f>K27/人口統計!D9</f>
        <v>0.14897818145917663</v>
      </c>
    </row>
    <row r="28" spans="1:12" ht="20.100000000000001" customHeight="1">
      <c r="B28" s="215" t="s">
        <v>46</v>
      </c>
      <c r="C28" s="216"/>
      <c r="D28" s="45">
        <v>332</v>
      </c>
      <c r="E28" s="46">
        <v>266</v>
      </c>
      <c r="F28" s="46">
        <v>502</v>
      </c>
      <c r="G28" s="46">
        <v>320</v>
      </c>
      <c r="H28" s="46">
        <v>309</v>
      </c>
      <c r="I28" s="46">
        <v>405</v>
      </c>
      <c r="J28" s="45">
        <v>215</v>
      </c>
      <c r="K28" s="47">
        <f t="shared" si="4"/>
        <v>2349</v>
      </c>
      <c r="L28" s="55">
        <f>K28/人口統計!D10</f>
        <v>0.16186604189636164</v>
      </c>
    </row>
    <row r="29" spans="1:12" ht="20.100000000000001" customHeight="1">
      <c r="B29" s="215" t="s">
        <v>47</v>
      </c>
      <c r="C29" s="216"/>
      <c r="D29" s="45">
        <v>744</v>
      </c>
      <c r="E29" s="46">
        <v>780</v>
      </c>
      <c r="F29" s="46">
        <v>1434</v>
      </c>
      <c r="G29" s="46">
        <v>753</v>
      </c>
      <c r="H29" s="46">
        <v>697</v>
      </c>
      <c r="I29" s="46">
        <v>780</v>
      </c>
      <c r="J29" s="45">
        <v>415</v>
      </c>
      <c r="K29" s="47">
        <f t="shared" si="4"/>
        <v>5603</v>
      </c>
      <c r="L29" s="55">
        <f>K29/人口統計!D11</f>
        <v>0.17754610558337031</v>
      </c>
    </row>
    <row r="30" spans="1:12" ht="20.100000000000001" customHeight="1">
      <c r="B30" s="215" t="s">
        <v>48</v>
      </c>
      <c r="C30" s="216"/>
      <c r="D30" s="45">
        <v>2088</v>
      </c>
      <c r="E30" s="46">
        <v>1475</v>
      </c>
      <c r="F30" s="46">
        <v>2166</v>
      </c>
      <c r="G30" s="46">
        <v>1477</v>
      </c>
      <c r="H30" s="46">
        <v>1229</v>
      </c>
      <c r="I30" s="46">
        <v>1482</v>
      </c>
      <c r="J30" s="45">
        <v>725</v>
      </c>
      <c r="K30" s="47">
        <f t="shared" si="4"/>
        <v>10642</v>
      </c>
      <c r="L30" s="55">
        <f>K30/人口統計!D12</f>
        <v>0.22131181632907707</v>
      </c>
    </row>
    <row r="31" spans="1:12" ht="20.100000000000001" customHeight="1" thickBot="1">
      <c r="B31" s="211" t="s">
        <v>24</v>
      </c>
      <c r="C31" s="212"/>
      <c r="D31" s="45">
        <v>606</v>
      </c>
      <c r="E31" s="46">
        <v>403</v>
      </c>
      <c r="F31" s="46">
        <v>802</v>
      </c>
      <c r="G31" s="46">
        <v>427</v>
      </c>
      <c r="H31" s="46">
        <v>351</v>
      </c>
      <c r="I31" s="46">
        <v>581</v>
      </c>
      <c r="J31" s="45">
        <v>283</v>
      </c>
      <c r="K31" s="47">
        <f t="shared" si="4"/>
        <v>3453</v>
      </c>
      <c r="L31" s="59">
        <f>K31/人口統計!D13</f>
        <v>0.17246029367695534</v>
      </c>
    </row>
    <row r="32" spans="1:12" ht="20.100000000000001" customHeight="1" thickTop="1">
      <c r="B32" s="213" t="s">
        <v>49</v>
      </c>
      <c r="C32" s="214"/>
      <c r="D32" s="35">
        <f>SUM(D24:D31)</f>
        <v>7285</v>
      </c>
      <c r="E32" s="34">
        <f t="shared" ref="E32:J32" si="5">SUM(E24:E31)</f>
        <v>5816</v>
      </c>
      <c r="F32" s="34">
        <f t="shared" si="5"/>
        <v>8605</v>
      </c>
      <c r="G32" s="34">
        <f t="shared" si="5"/>
        <v>5454</v>
      </c>
      <c r="H32" s="34">
        <f t="shared" si="5"/>
        <v>4612</v>
      </c>
      <c r="I32" s="34">
        <f t="shared" si="5"/>
        <v>5745</v>
      </c>
      <c r="J32" s="35">
        <f t="shared" si="5"/>
        <v>3015</v>
      </c>
      <c r="K32" s="54">
        <f>SUM(K24:K31)</f>
        <v>40532</v>
      </c>
      <c r="L32" s="60">
        <f>K32/人口統計!D5</f>
        <v>0.18431427830855771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152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186</v>
      </c>
    </row>
    <row r="50" spans="2:14" ht="20.100000000000001" customHeight="1">
      <c r="B50" s="205" t="s">
        <v>153</v>
      </c>
      <c r="C50" s="206"/>
      <c r="D50" s="191">
        <v>295</v>
      </c>
      <c r="E50" s="192">
        <v>292</v>
      </c>
      <c r="F50" s="192">
        <v>279</v>
      </c>
      <c r="G50" s="192">
        <v>232</v>
      </c>
      <c r="H50" s="192">
        <v>186</v>
      </c>
      <c r="I50" s="192">
        <v>223</v>
      </c>
      <c r="J50" s="191">
        <v>132</v>
      </c>
      <c r="K50" s="193">
        <f t="shared" ref="K50:K82" si="6">SUM(D50:J50)</f>
        <v>1639</v>
      </c>
      <c r="L50" s="194">
        <f>K50/N50</f>
        <v>0.15042217327459617</v>
      </c>
      <c r="N50" s="14">
        <v>10896</v>
      </c>
    </row>
    <row r="51" spans="2:14" ht="20.100000000000001" customHeight="1">
      <c r="B51" s="205" t="s">
        <v>154</v>
      </c>
      <c r="C51" s="206"/>
      <c r="D51" s="191">
        <v>240</v>
      </c>
      <c r="E51" s="192">
        <v>179</v>
      </c>
      <c r="F51" s="192">
        <v>262</v>
      </c>
      <c r="G51" s="192">
        <v>164</v>
      </c>
      <c r="H51" s="192">
        <v>142</v>
      </c>
      <c r="I51" s="192">
        <v>189</v>
      </c>
      <c r="J51" s="191">
        <v>88</v>
      </c>
      <c r="K51" s="193">
        <f t="shared" si="6"/>
        <v>1264</v>
      </c>
      <c r="L51" s="194">
        <f t="shared" ref="L51:L82" si="7">K51/N51</f>
        <v>0.1605487107836911</v>
      </c>
      <c r="N51" s="14">
        <v>7873</v>
      </c>
    </row>
    <row r="52" spans="2:14" ht="20.100000000000001" customHeight="1">
      <c r="B52" s="205" t="s">
        <v>155</v>
      </c>
      <c r="C52" s="206"/>
      <c r="D52" s="191">
        <v>356</v>
      </c>
      <c r="E52" s="192">
        <v>338</v>
      </c>
      <c r="F52" s="192">
        <v>359</v>
      </c>
      <c r="G52" s="192">
        <v>271</v>
      </c>
      <c r="H52" s="192">
        <v>227</v>
      </c>
      <c r="I52" s="192">
        <v>251</v>
      </c>
      <c r="J52" s="191">
        <v>160</v>
      </c>
      <c r="K52" s="193">
        <f t="shared" si="6"/>
        <v>1962</v>
      </c>
      <c r="L52" s="194">
        <f t="shared" si="7"/>
        <v>0.17602727435851426</v>
      </c>
      <c r="N52" s="14">
        <v>11146</v>
      </c>
    </row>
    <row r="53" spans="2:14" ht="20.100000000000001" customHeight="1">
      <c r="B53" s="205" t="s">
        <v>156</v>
      </c>
      <c r="C53" s="206"/>
      <c r="D53" s="191">
        <v>169</v>
      </c>
      <c r="E53" s="192">
        <v>190</v>
      </c>
      <c r="F53" s="192">
        <v>219</v>
      </c>
      <c r="G53" s="192">
        <v>179</v>
      </c>
      <c r="H53" s="192">
        <v>132</v>
      </c>
      <c r="I53" s="192">
        <v>211</v>
      </c>
      <c r="J53" s="191">
        <v>104</v>
      </c>
      <c r="K53" s="193">
        <f t="shared" si="6"/>
        <v>1204</v>
      </c>
      <c r="L53" s="194">
        <f t="shared" si="7"/>
        <v>0.15595854922279792</v>
      </c>
      <c r="N53" s="14">
        <v>7720</v>
      </c>
    </row>
    <row r="54" spans="2:14" ht="20.100000000000001" customHeight="1">
      <c r="B54" s="205" t="s">
        <v>157</v>
      </c>
      <c r="C54" s="206"/>
      <c r="D54" s="191">
        <v>152</v>
      </c>
      <c r="E54" s="192">
        <v>171</v>
      </c>
      <c r="F54" s="192">
        <v>183</v>
      </c>
      <c r="G54" s="192">
        <v>127</v>
      </c>
      <c r="H54" s="192">
        <v>105</v>
      </c>
      <c r="I54" s="192">
        <v>131</v>
      </c>
      <c r="J54" s="191">
        <v>72</v>
      </c>
      <c r="K54" s="193">
        <f t="shared" si="6"/>
        <v>941</v>
      </c>
      <c r="L54" s="194">
        <f t="shared" si="7"/>
        <v>0.14331404203472434</v>
      </c>
      <c r="N54" s="14">
        <v>6566</v>
      </c>
    </row>
    <row r="55" spans="2:14" ht="20.100000000000001" customHeight="1">
      <c r="B55" s="205" t="s">
        <v>158</v>
      </c>
      <c r="C55" s="206"/>
      <c r="D55" s="191">
        <v>69</v>
      </c>
      <c r="E55" s="192">
        <v>71</v>
      </c>
      <c r="F55" s="192">
        <v>85</v>
      </c>
      <c r="G55" s="192">
        <v>57</v>
      </c>
      <c r="H55" s="192">
        <v>56</v>
      </c>
      <c r="I55" s="192">
        <v>63</v>
      </c>
      <c r="J55" s="191">
        <v>36</v>
      </c>
      <c r="K55" s="193">
        <f t="shared" si="6"/>
        <v>437</v>
      </c>
      <c r="L55" s="194">
        <f t="shared" si="7"/>
        <v>0.17197953561589926</v>
      </c>
      <c r="N55" s="14">
        <v>2541</v>
      </c>
    </row>
    <row r="56" spans="2:14" ht="20.100000000000001" customHeight="1">
      <c r="B56" s="205" t="s">
        <v>159</v>
      </c>
      <c r="C56" s="206"/>
      <c r="D56" s="191">
        <v>177</v>
      </c>
      <c r="E56" s="192">
        <v>151</v>
      </c>
      <c r="F56" s="192">
        <v>150</v>
      </c>
      <c r="G56" s="192">
        <v>134</v>
      </c>
      <c r="H56" s="192">
        <v>91</v>
      </c>
      <c r="I56" s="192">
        <v>116</v>
      </c>
      <c r="J56" s="191">
        <v>39</v>
      </c>
      <c r="K56" s="193">
        <f t="shared" si="6"/>
        <v>858</v>
      </c>
      <c r="L56" s="194">
        <f t="shared" si="7"/>
        <v>0.20555821753713463</v>
      </c>
      <c r="N56" s="14">
        <v>4174</v>
      </c>
    </row>
    <row r="57" spans="2:14" ht="20.100000000000001" customHeight="1">
      <c r="B57" s="205" t="s">
        <v>160</v>
      </c>
      <c r="C57" s="206"/>
      <c r="D57" s="191">
        <v>428</v>
      </c>
      <c r="E57" s="192">
        <v>435</v>
      </c>
      <c r="F57" s="192">
        <v>394</v>
      </c>
      <c r="G57" s="192">
        <v>242</v>
      </c>
      <c r="H57" s="192">
        <v>179</v>
      </c>
      <c r="I57" s="192">
        <v>225</v>
      </c>
      <c r="J57" s="191">
        <v>111</v>
      </c>
      <c r="K57" s="193">
        <f t="shared" si="6"/>
        <v>2014</v>
      </c>
      <c r="L57" s="194">
        <f t="shared" si="7"/>
        <v>0.21824880797572604</v>
      </c>
      <c r="N57" s="14">
        <v>9228</v>
      </c>
    </row>
    <row r="58" spans="2:14" ht="20.100000000000001" customHeight="1">
      <c r="B58" s="205" t="s">
        <v>161</v>
      </c>
      <c r="C58" s="206"/>
      <c r="D58" s="191">
        <v>431</v>
      </c>
      <c r="E58" s="192">
        <v>323</v>
      </c>
      <c r="F58" s="192">
        <v>375</v>
      </c>
      <c r="G58" s="192">
        <v>249</v>
      </c>
      <c r="H58" s="192">
        <v>227</v>
      </c>
      <c r="I58" s="192">
        <v>243</v>
      </c>
      <c r="J58" s="191">
        <v>135</v>
      </c>
      <c r="K58" s="193">
        <f t="shared" si="6"/>
        <v>1983</v>
      </c>
      <c r="L58" s="194">
        <f t="shared" si="7"/>
        <v>0.18837275577087489</v>
      </c>
      <c r="N58" s="14">
        <v>10527</v>
      </c>
    </row>
    <row r="59" spans="2:14" ht="20.100000000000001" customHeight="1">
      <c r="B59" s="205" t="s">
        <v>162</v>
      </c>
      <c r="C59" s="206"/>
      <c r="D59" s="191">
        <v>241</v>
      </c>
      <c r="E59" s="192">
        <v>172</v>
      </c>
      <c r="F59" s="192">
        <v>212</v>
      </c>
      <c r="G59" s="192">
        <v>149</v>
      </c>
      <c r="H59" s="192">
        <v>114</v>
      </c>
      <c r="I59" s="192">
        <v>149</v>
      </c>
      <c r="J59" s="191">
        <v>69</v>
      </c>
      <c r="K59" s="193">
        <f t="shared" si="6"/>
        <v>1106</v>
      </c>
      <c r="L59" s="194">
        <f t="shared" si="7"/>
        <v>0.16765196301349097</v>
      </c>
      <c r="N59" s="14">
        <v>6597</v>
      </c>
    </row>
    <row r="60" spans="2:14" ht="20.100000000000001" customHeight="1">
      <c r="B60" s="205" t="s">
        <v>163</v>
      </c>
      <c r="C60" s="206"/>
      <c r="D60" s="191">
        <v>388</v>
      </c>
      <c r="E60" s="192">
        <v>211</v>
      </c>
      <c r="F60" s="192">
        <v>476</v>
      </c>
      <c r="G60" s="192">
        <v>256</v>
      </c>
      <c r="H60" s="192">
        <v>223</v>
      </c>
      <c r="I60" s="192">
        <v>280</v>
      </c>
      <c r="J60" s="191">
        <v>172</v>
      </c>
      <c r="K60" s="193">
        <f t="shared" si="6"/>
        <v>2006</v>
      </c>
      <c r="L60" s="194">
        <f t="shared" si="7"/>
        <v>0.21281561638022492</v>
      </c>
      <c r="N60" s="14">
        <v>9426</v>
      </c>
    </row>
    <row r="61" spans="2:14" ht="20.100000000000001" customHeight="1">
      <c r="B61" s="205" t="s">
        <v>164</v>
      </c>
      <c r="C61" s="206"/>
      <c r="D61" s="191">
        <v>128</v>
      </c>
      <c r="E61" s="192">
        <v>66</v>
      </c>
      <c r="F61" s="192">
        <v>134</v>
      </c>
      <c r="G61" s="192">
        <v>97</v>
      </c>
      <c r="H61" s="192">
        <v>67</v>
      </c>
      <c r="I61" s="192">
        <v>94</v>
      </c>
      <c r="J61" s="191">
        <v>52</v>
      </c>
      <c r="K61" s="193">
        <f t="shared" si="6"/>
        <v>638</v>
      </c>
      <c r="L61" s="194">
        <f t="shared" si="7"/>
        <v>0.21503201887428378</v>
      </c>
      <c r="N61" s="14">
        <v>2967</v>
      </c>
    </row>
    <row r="62" spans="2:14" ht="20.100000000000001" customHeight="1">
      <c r="B62" s="205" t="s">
        <v>165</v>
      </c>
      <c r="C62" s="206"/>
      <c r="D62" s="191">
        <v>276</v>
      </c>
      <c r="E62" s="192">
        <v>136</v>
      </c>
      <c r="F62" s="192">
        <v>273</v>
      </c>
      <c r="G62" s="192">
        <v>147</v>
      </c>
      <c r="H62" s="192">
        <v>119</v>
      </c>
      <c r="I62" s="192">
        <v>143</v>
      </c>
      <c r="J62" s="191">
        <v>104</v>
      </c>
      <c r="K62" s="193">
        <f t="shared" si="6"/>
        <v>1198</v>
      </c>
      <c r="L62" s="194">
        <f t="shared" si="7"/>
        <v>0.20171746085199529</v>
      </c>
      <c r="N62" s="14">
        <v>5939</v>
      </c>
    </row>
    <row r="63" spans="2:14" ht="20.100000000000001" customHeight="1">
      <c r="B63" s="205" t="s">
        <v>166</v>
      </c>
      <c r="C63" s="206"/>
      <c r="D63" s="191">
        <v>195</v>
      </c>
      <c r="E63" s="192">
        <v>207</v>
      </c>
      <c r="F63" s="192">
        <v>304</v>
      </c>
      <c r="G63" s="192">
        <v>202</v>
      </c>
      <c r="H63" s="192">
        <v>168</v>
      </c>
      <c r="I63" s="192">
        <v>184</v>
      </c>
      <c r="J63" s="191">
        <v>104</v>
      </c>
      <c r="K63" s="193">
        <f t="shared" si="6"/>
        <v>1364</v>
      </c>
      <c r="L63" s="194">
        <f t="shared" si="7"/>
        <v>0.14709371293001186</v>
      </c>
      <c r="N63" s="14">
        <v>9273</v>
      </c>
    </row>
    <row r="64" spans="2:14" ht="20.100000000000001" customHeight="1">
      <c r="B64" s="205" t="s">
        <v>167</v>
      </c>
      <c r="C64" s="206"/>
      <c r="D64" s="191">
        <v>20</v>
      </c>
      <c r="E64" s="192">
        <v>22</v>
      </c>
      <c r="F64" s="192">
        <v>27</v>
      </c>
      <c r="G64" s="192">
        <v>24</v>
      </c>
      <c r="H64" s="192">
        <v>23</v>
      </c>
      <c r="I64" s="192">
        <v>35</v>
      </c>
      <c r="J64" s="191">
        <v>18</v>
      </c>
      <c r="K64" s="193">
        <f t="shared" si="6"/>
        <v>169</v>
      </c>
      <c r="L64" s="194">
        <f t="shared" si="7"/>
        <v>0.19742990654205608</v>
      </c>
      <c r="N64" s="14">
        <v>856</v>
      </c>
    </row>
    <row r="65" spans="2:14" ht="20.100000000000001" customHeight="1">
      <c r="B65" s="205" t="s">
        <v>168</v>
      </c>
      <c r="C65" s="206"/>
      <c r="D65" s="191">
        <v>211</v>
      </c>
      <c r="E65" s="192">
        <v>161</v>
      </c>
      <c r="F65" s="192">
        <v>357</v>
      </c>
      <c r="G65" s="192">
        <v>217</v>
      </c>
      <c r="H65" s="192">
        <v>215</v>
      </c>
      <c r="I65" s="192">
        <v>291</v>
      </c>
      <c r="J65" s="191">
        <v>150</v>
      </c>
      <c r="K65" s="193">
        <f t="shared" si="6"/>
        <v>1602</v>
      </c>
      <c r="L65" s="194">
        <f t="shared" si="7"/>
        <v>0.16100502512562814</v>
      </c>
      <c r="N65" s="14">
        <v>9950</v>
      </c>
    </row>
    <row r="66" spans="2:14" ht="20.100000000000001" customHeight="1">
      <c r="B66" s="205" t="s">
        <v>169</v>
      </c>
      <c r="C66" s="206"/>
      <c r="D66" s="191">
        <v>128</v>
      </c>
      <c r="E66" s="192">
        <v>111</v>
      </c>
      <c r="F66" s="192">
        <v>150</v>
      </c>
      <c r="G66" s="192">
        <v>107</v>
      </c>
      <c r="H66" s="192">
        <v>98</v>
      </c>
      <c r="I66" s="192">
        <v>118</v>
      </c>
      <c r="J66" s="191">
        <v>68</v>
      </c>
      <c r="K66" s="193">
        <f t="shared" si="6"/>
        <v>780</v>
      </c>
      <c r="L66" s="194">
        <f t="shared" si="7"/>
        <v>0.17097764138535729</v>
      </c>
      <c r="N66" s="14">
        <v>4562</v>
      </c>
    </row>
    <row r="67" spans="2:14" ht="20.100000000000001" customHeight="1">
      <c r="B67" s="205" t="s">
        <v>170</v>
      </c>
      <c r="C67" s="206"/>
      <c r="D67" s="187">
        <v>550</v>
      </c>
      <c r="E67" s="188">
        <v>571</v>
      </c>
      <c r="F67" s="188">
        <v>1026</v>
      </c>
      <c r="G67" s="188">
        <v>534</v>
      </c>
      <c r="H67" s="188">
        <v>493</v>
      </c>
      <c r="I67" s="188">
        <v>584</v>
      </c>
      <c r="J67" s="187">
        <v>310</v>
      </c>
      <c r="K67" s="189">
        <f t="shared" si="6"/>
        <v>4068</v>
      </c>
      <c r="L67" s="195">
        <f t="shared" si="7"/>
        <v>0.18780296385208439</v>
      </c>
      <c r="N67" s="14">
        <v>21661</v>
      </c>
    </row>
    <row r="68" spans="2:14" ht="20.100000000000001" customHeight="1">
      <c r="B68" s="205" t="s">
        <v>171</v>
      </c>
      <c r="C68" s="206"/>
      <c r="D68" s="187">
        <v>97</v>
      </c>
      <c r="E68" s="188">
        <v>101</v>
      </c>
      <c r="F68" s="188">
        <v>188</v>
      </c>
      <c r="G68" s="188">
        <v>105</v>
      </c>
      <c r="H68" s="188">
        <v>83</v>
      </c>
      <c r="I68" s="188">
        <v>91</v>
      </c>
      <c r="J68" s="187">
        <v>51</v>
      </c>
      <c r="K68" s="189">
        <f t="shared" si="6"/>
        <v>716</v>
      </c>
      <c r="L68" s="195">
        <f t="shared" si="7"/>
        <v>0.17382859917455692</v>
      </c>
      <c r="N68" s="14">
        <v>4119</v>
      </c>
    </row>
    <row r="69" spans="2:14" ht="20.100000000000001" customHeight="1">
      <c r="B69" s="205" t="s">
        <v>172</v>
      </c>
      <c r="C69" s="206"/>
      <c r="D69" s="187">
        <v>105</v>
      </c>
      <c r="E69" s="188">
        <v>120</v>
      </c>
      <c r="F69" s="188">
        <v>241</v>
      </c>
      <c r="G69" s="188">
        <v>129</v>
      </c>
      <c r="H69" s="188">
        <v>130</v>
      </c>
      <c r="I69" s="188">
        <v>118</v>
      </c>
      <c r="J69" s="187">
        <v>62</v>
      </c>
      <c r="K69" s="189">
        <f t="shared" si="6"/>
        <v>905</v>
      </c>
      <c r="L69" s="195">
        <f t="shared" si="7"/>
        <v>0.15662859120803047</v>
      </c>
      <c r="N69" s="14">
        <v>5778</v>
      </c>
    </row>
    <row r="70" spans="2:14" ht="20.100000000000001" customHeight="1">
      <c r="B70" s="205" t="s">
        <v>173</v>
      </c>
      <c r="C70" s="206"/>
      <c r="D70" s="187">
        <v>785</v>
      </c>
      <c r="E70" s="188">
        <v>483</v>
      </c>
      <c r="F70" s="188">
        <v>694</v>
      </c>
      <c r="G70" s="188">
        <v>455</v>
      </c>
      <c r="H70" s="188">
        <v>401</v>
      </c>
      <c r="I70" s="188">
        <v>464</v>
      </c>
      <c r="J70" s="187">
        <v>232</v>
      </c>
      <c r="K70" s="189">
        <f t="shared" si="6"/>
        <v>3514</v>
      </c>
      <c r="L70" s="195">
        <f t="shared" si="7"/>
        <v>0.22776769509981851</v>
      </c>
      <c r="N70" s="14">
        <v>15428</v>
      </c>
    </row>
    <row r="71" spans="2:14" ht="20.100000000000001" customHeight="1">
      <c r="B71" s="205" t="s">
        <v>174</v>
      </c>
      <c r="C71" s="206"/>
      <c r="D71" s="187">
        <v>122</v>
      </c>
      <c r="E71" s="188">
        <v>125</v>
      </c>
      <c r="F71" s="188">
        <v>202</v>
      </c>
      <c r="G71" s="188">
        <v>165</v>
      </c>
      <c r="H71" s="188">
        <v>126</v>
      </c>
      <c r="I71" s="188">
        <v>132</v>
      </c>
      <c r="J71" s="187">
        <v>65</v>
      </c>
      <c r="K71" s="189">
        <f t="shared" si="6"/>
        <v>937</v>
      </c>
      <c r="L71" s="195">
        <f t="shared" si="7"/>
        <v>0.20215749730312838</v>
      </c>
      <c r="N71" s="14">
        <v>4635</v>
      </c>
    </row>
    <row r="72" spans="2:14" ht="20.100000000000001" customHeight="1">
      <c r="B72" s="205" t="s">
        <v>175</v>
      </c>
      <c r="C72" s="206"/>
      <c r="D72" s="187">
        <v>175</v>
      </c>
      <c r="E72" s="188">
        <v>121</v>
      </c>
      <c r="F72" s="188">
        <v>194</v>
      </c>
      <c r="G72" s="188">
        <v>131</v>
      </c>
      <c r="H72" s="188">
        <v>103</v>
      </c>
      <c r="I72" s="188">
        <v>119</v>
      </c>
      <c r="J72" s="187">
        <v>62</v>
      </c>
      <c r="K72" s="189">
        <f t="shared" si="6"/>
        <v>905</v>
      </c>
      <c r="L72" s="195">
        <f t="shared" si="7"/>
        <v>0.21229181327703495</v>
      </c>
      <c r="N72" s="14">
        <v>4263</v>
      </c>
    </row>
    <row r="73" spans="2:14" ht="20.100000000000001" customHeight="1">
      <c r="B73" s="205" t="s">
        <v>176</v>
      </c>
      <c r="C73" s="206"/>
      <c r="D73" s="187">
        <v>152</v>
      </c>
      <c r="E73" s="188">
        <v>125</v>
      </c>
      <c r="F73" s="188">
        <v>148</v>
      </c>
      <c r="G73" s="188">
        <v>106</v>
      </c>
      <c r="H73" s="188">
        <v>87</v>
      </c>
      <c r="I73" s="188">
        <v>142</v>
      </c>
      <c r="J73" s="187">
        <v>60</v>
      </c>
      <c r="K73" s="189">
        <f t="shared" si="6"/>
        <v>820</v>
      </c>
      <c r="L73" s="195">
        <f t="shared" si="7"/>
        <v>0.21561924796213516</v>
      </c>
      <c r="N73" s="14">
        <v>3803</v>
      </c>
    </row>
    <row r="74" spans="2:14" ht="20.100000000000001" customHeight="1">
      <c r="B74" s="205" t="s">
        <v>177</v>
      </c>
      <c r="C74" s="206"/>
      <c r="D74" s="187">
        <v>142</v>
      </c>
      <c r="E74" s="188">
        <v>119</v>
      </c>
      <c r="F74" s="188">
        <v>158</v>
      </c>
      <c r="G74" s="188">
        <v>94</v>
      </c>
      <c r="H74" s="188">
        <v>87</v>
      </c>
      <c r="I74" s="188">
        <v>95</v>
      </c>
      <c r="J74" s="187">
        <v>48</v>
      </c>
      <c r="K74" s="189">
        <f t="shared" si="6"/>
        <v>743</v>
      </c>
      <c r="L74" s="196">
        <f t="shared" si="7"/>
        <v>0.23594791997459511</v>
      </c>
      <c r="N74" s="14">
        <v>3149</v>
      </c>
    </row>
    <row r="75" spans="2:14" ht="20.100000000000001" customHeight="1">
      <c r="B75" s="205" t="s">
        <v>178</v>
      </c>
      <c r="C75" s="206"/>
      <c r="D75" s="187">
        <v>299</v>
      </c>
      <c r="E75" s="188">
        <v>212</v>
      </c>
      <c r="F75" s="188">
        <v>267</v>
      </c>
      <c r="G75" s="188">
        <v>205</v>
      </c>
      <c r="H75" s="188">
        <v>171</v>
      </c>
      <c r="I75" s="188">
        <v>207</v>
      </c>
      <c r="J75" s="187">
        <v>102</v>
      </c>
      <c r="K75" s="189">
        <f t="shared" si="6"/>
        <v>1463</v>
      </c>
      <c r="L75" s="197">
        <f t="shared" si="7"/>
        <v>0.24712837837837837</v>
      </c>
      <c r="N75" s="14">
        <v>5920</v>
      </c>
    </row>
    <row r="76" spans="2:14" ht="20.100000000000001" customHeight="1">
      <c r="B76" s="205" t="s">
        <v>179</v>
      </c>
      <c r="C76" s="206"/>
      <c r="D76" s="187">
        <v>73</v>
      </c>
      <c r="E76" s="188">
        <v>69</v>
      </c>
      <c r="F76" s="188">
        <v>97</v>
      </c>
      <c r="G76" s="188">
        <v>69</v>
      </c>
      <c r="H76" s="188">
        <v>50</v>
      </c>
      <c r="I76" s="188">
        <v>73</v>
      </c>
      <c r="J76" s="187">
        <v>27</v>
      </c>
      <c r="K76" s="189">
        <f t="shared" si="6"/>
        <v>458</v>
      </c>
      <c r="L76" s="195">
        <f t="shared" si="7"/>
        <v>0.23620422898401239</v>
      </c>
      <c r="N76" s="14">
        <v>1939</v>
      </c>
    </row>
    <row r="77" spans="2:14" ht="20.100000000000001" customHeight="1">
      <c r="B77" s="205" t="s">
        <v>180</v>
      </c>
      <c r="C77" s="206"/>
      <c r="D77" s="187">
        <v>296</v>
      </c>
      <c r="E77" s="188">
        <v>209</v>
      </c>
      <c r="F77" s="188">
        <v>366</v>
      </c>
      <c r="G77" s="188">
        <v>239</v>
      </c>
      <c r="H77" s="188">
        <v>198</v>
      </c>
      <c r="I77" s="188">
        <v>233</v>
      </c>
      <c r="J77" s="187">
        <v>117</v>
      </c>
      <c r="K77" s="189">
        <f t="shared" si="6"/>
        <v>1658</v>
      </c>
      <c r="L77" s="195">
        <f t="shared" si="7"/>
        <v>0.21382512251741037</v>
      </c>
      <c r="N77" s="14">
        <v>7754</v>
      </c>
    </row>
    <row r="78" spans="2:14" ht="20.100000000000001" customHeight="1">
      <c r="B78" s="205" t="s">
        <v>181</v>
      </c>
      <c r="C78" s="206"/>
      <c r="D78" s="187">
        <v>56</v>
      </c>
      <c r="E78" s="188">
        <v>26</v>
      </c>
      <c r="F78" s="188">
        <v>55</v>
      </c>
      <c r="G78" s="188">
        <v>29</v>
      </c>
      <c r="H78" s="188">
        <v>26</v>
      </c>
      <c r="I78" s="188">
        <v>33</v>
      </c>
      <c r="J78" s="187">
        <v>24</v>
      </c>
      <c r="K78" s="189">
        <f t="shared" si="6"/>
        <v>249</v>
      </c>
      <c r="L78" s="195">
        <f t="shared" si="7"/>
        <v>0.20836820083682009</v>
      </c>
      <c r="N78" s="14">
        <v>1195</v>
      </c>
    </row>
    <row r="79" spans="2:14" ht="20.100000000000001" customHeight="1">
      <c r="B79" s="205" t="s">
        <v>182</v>
      </c>
      <c r="C79" s="206"/>
      <c r="D79" s="187">
        <v>243</v>
      </c>
      <c r="E79" s="188">
        <v>159</v>
      </c>
      <c r="F79" s="188">
        <v>371</v>
      </c>
      <c r="G79" s="188">
        <v>190</v>
      </c>
      <c r="H79" s="188">
        <v>152</v>
      </c>
      <c r="I79" s="188">
        <v>267</v>
      </c>
      <c r="J79" s="187">
        <v>132</v>
      </c>
      <c r="K79" s="189">
        <f t="shared" si="6"/>
        <v>1514</v>
      </c>
      <c r="L79" s="195">
        <f t="shared" si="7"/>
        <v>0.17084179643421349</v>
      </c>
      <c r="N79" s="14">
        <v>8862</v>
      </c>
    </row>
    <row r="80" spans="2:14" ht="20.100000000000001" customHeight="1">
      <c r="B80" s="205" t="s">
        <v>183</v>
      </c>
      <c r="C80" s="206"/>
      <c r="D80" s="45">
        <v>58</v>
      </c>
      <c r="E80" s="46">
        <v>45</v>
      </c>
      <c r="F80" s="46">
        <v>63</v>
      </c>
      <c r="G80" s="46">
        <v>51</v>
      </c>
      <c r="H80" s="46">
        <v>28</v>
      </c>
      <c r="I80" s="46">
        <v>70</v>
      </c>
      <c r="J80" s="45">
        <v>32</v>
      </c>
      <c r="K80" s="47">
        <f t="shared" si="6"/>
        <v>347</v>
      </c>
      <c r="L80" s="195">
        <f t="shared" si="7"/>
        <v>0.16902094495859718</v>
      </c>
      <c r="N80" s="14">
        <v>2053</v>
      </c>
    </row>
    <row r="81" spans="2:14" ht="20.100000000000001" customHeight="1">
      <c r="B81" s="205" t="s">
        <v>184</v>
      </c>
      <c r="C81" s="206"/>
      <c r="D81" s="45">
        <v>53</v>
      </c>
      <c r="E81" s="46">
        <v>54</v>
      </c>
      <c r="F81" s="46">
        <v>108</v>
      </c>
      <c r="G81" s="46">
        <v>55</v>
      </c>
      <c r="H81" s="46">
        <v>55</v>
      </c>
      <c r="I81" s="46">
        <v>72</v>
      </c>
      <c r="J81" s="45">
        <v>35</v>
      </c>
      <c r="K81" s="47">
        <f t="shared" si="6"/>
        <v>432</v>
      </c>
      <c r="L81" s="195">
        <f t="shared" si="7"/>
        <v>0.16113390525923163</v>
      </c>
      <c r="N81" s="14">
        <v>2681</v>
      </c>
    </row>
    <row r="82" spans="2:14" ht="20.100000000000001" customHeight="1">
      <c r="B82" s="205" t="s">
        <v>185</v>
      </c>
      <c r="C82" s="206"/>
      <c r="D82" s="40">
        <v>255</v>
      </c>
      <c r="E82" s="39">
        <v>153</v>
      </c>
      <c r="F82" s="39">
        <v>269</v>
      </c>
      <c r="G82" s="39">
        <v>137</v>
      </c>
      <c r="H82" s="39">
        <v>123</v>
      </c>
      <c r="I82" s="39">
        <v>175</v>
      </c>
      <c r="J82" s="40">
        <v>88</v>
      </c>
      <c r="K82" s="190">
        <f t="shared" si="6"/>
        <v>1200</v>
      </c>
      <c r="L82" s="197">
        <f t="shared" si="7"/>
        <v>0.18674136321195145</v>
      </c>
      <c r="N82" s="14">
        <v>6426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7"/>
      <c r="C3" s="217"/>
      <c r="D3" s="217" t="s">
        <v>120</v>
      </c>
      <c r="E3" s="217"/>
      <c r="F3" s="217" t="s">
        <v>121</v>
      </c>
      <c r="G3" s="217"/>
      <c r="H3" s="217" t="s">
        <v>122</v>
      </c>
      <c r="I3" s="217"/>
      <c r="J3" s="217" t="s">
        <v>123</v>
      </c>
      <c r="K3" s="217"/>
      <c r="N3" s="109" t="s">
        <v>99</v>
      </c>
      <c r="O3" s="110"/>
      <c r="P3" s="111"/>
      <c r="Q3" s="61" t="s">
        <v>100</v>
      </c>
      <c r="R3" s="90" t="s">
        <v>101</v>
      </c>
      <c r="S3" s="90" t="s">
        <v>102</v>
      </c>
    </row>
    <row r="4" spans="1:19" ht="33" customHeight="1" thickTop="1" thickBot="1">
      <c r="B4" s="218"/>
      <c r="C4" s="218"/>
      <c r="D4" s="145" t="s">
        <v>125</v>
      </c>
      <c r="E4" s="146" t="s">
        <v>126</v>
      </c>
      <c r="F4" s="147" t="s">
        <v>125</v>
      </c>
      <c r="G4" s="148" t="s">
        <v>126</v>
      </c>
      <c r="H4" s="145" t="s">
        <v>125</v>
      </c>
      <c r="I4" s="146" t="s">
        <v>126</v>
      </c>
      <c r="J4" s="147" t="s">
        <v>125</v>
      </c>
      <c r="K4" s="148" t="s">
        <v>126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21" t="s">
        <v>112</v>
      </c>
      <c r="C5" s="221"/>
      <c r="D5" s="150">
        <v>6725</v>
      </c>
      <c r="E5" s="149">
        <v>373960.14</v>
      </c>
      <c r="F5" s="151">
        <v>1910</v>
      </c>
      <c r="G5" s="152">
        <v>37897.42</v>
      </c>
      <c r="H5" s="150">
        <v>553</v>
      </c>
      <c r="I5" s="149">
        <v>117014.87999999998</v>
      </c>
      <c r="J5" s="151">
        <v>1206</v>
      </c>
      <c r="K5" s="152">
        <v>412320.92999999993</v>
      </c>
      <c r="M5" s="162">
        <f>Q5+Q7</f>
        <v>44318</v>
      </c>
      <c r="N5" s="121" t="s">
        <v>106</v>
      </c>
      <c r="O5" s="122"/>
      <c r="P5" s="134"/>
      <c r="Q5" s="123">
        <v>35033</v>
      </c>
      <c r="R5" s="124">
        <v>2097713.100000001</v>
      </c>
      <c r="S5" s="124">
        <f>R5/Q5*100</f>
        <v>5987.820340821514</v>
      </c>
    </row>
    <row r="6" spans="1:19" ht="20.100000000000001" customHeight="1">
      <c r="B6" s="219" t="s">
        <v>113</v>
      </c>
      <c r="C6" s="219"/>
      <c r="D6" s="153">
        <v>4994</v>
      </c>
      <c r="E6" s="154">
        <v>307390.3</v>
      </c>
      <c r="F6" s="155">
        <v>1648</v>
      </c>
      <c r="G6" s="156">
        <v>30476.980000000003</v>
      </c>
      <c r="H6" s="153">
        <v>415</v>
      </c>
      <c r="I6" s="154">
        <v>89618.069999999992</v>
      </c>
      <c r="J6" s="155">
        <v>880</v>
      </c>
      <c r="K6" s="156">
        <v>280651.71000000002</v>
      </c>
      <c r="M6" s="58"/>
      <c r="N6" s="125"/>
      <c r="O6" s="94" t="s">
        <v>103</v>
      </c>
      <c r="P6" s="107"/>
      <c r="Q6" s="98">
        <f>Q5/Q$13</f>
        <v>0.63566918275511686</v>
      </c>
      <c r="R6" s="99">
        <f>R5/R$13</f>
        <v>0.39153919854518937</v>
      </c>
      <c r="S6" s="100" t="s">
        <v>105</v>
      </c>
    </row>
    <row r="7" spans="1:19" ht="20.100000000000001" customHeight="1">
      <c r="B7" s="219" t="s">
        <v>114</v>
      </c>
      <c r="C7" s="219"/>
      <c r="D7" s="153">
        <v>3206</v>
      </c>
      <c r="E7" s="154">
        <v>192423.62000000002</v>
      </c>
      <c r="F7" s="155">
        <v>964</v>
      </c>
      <c r="G7" s="156">
        <v>17515.95</v>
      </c>
      <c r="H7" s="153">
        <v>482</v>
      </c>
      <c r="I7" s="154">
        <v>113321.04999999997</v>
      </c>
      <c r="J7" s="155">
        <v>624</v>
      </c>
      <c r="K7" s="156">
        <v>204512.22</v>
      </c>
      <c r="M7" s="58"/>
      <c r="N7" s="126" t="s">
        <v>107</v>
      </c>
      <c r="O7" s="127"/>
      <c r="P7" s="135"/>
      <c r="Q7" s="128">
        <v>9285</v>
      </c>
      <c r="R7" s="129">
        <v>173836.03000000003</v>
      </c>
      <c r="S7" s="129">
        <f>R7/Q7*100</f>
        <v>1872.2243403338723</v>
      </c>
    </row>
    <row r="8" spans="1:19" ht="20.100000000000001" customHeight="1">
      <c r="B8" s="219" t="s">
        <v>115</v>
      </c>
      <c r="C8" s="219"/>
      <c r="D8" s="153">
        <v>1298</v>
      </c>
      <c r="E8" s="154">
        <v>77862.350000000006</v>
      </c>
      <c r="F8" s="155">
        <v>302</v>
      </c>
      <c r="G8" s="156">
        <v>5326.46</v>
      </c>
      <c r="H8" s="153">
        <v>59</v>
      </c>
      <c r="I8" s="154">
        <v>12607.4</v>
      </c>
      <c r="J8" s="155">
        <v>316</v>
      </c>
      <c r="K8" s="156">
        <v>102856.64000000001</v>
      </c>
      <c r="L8" s="89"/>
      <c r="M8" s="88"/>
      <c r="N8" s="130"/>
      <c r="O8" s="94" t="s">
        <v>103</v>
      </c>
      <c r="P8" s="107"/>
      <c r="Q8" s="98">
        <f>Q7/Q$13</f>
        <v>0.16847510524023807</v>
      </c>
      <c r="R8" s="99">
        <f>R7/R$13</f>
        <v>3.244658188218278E-2</v>
      </c>
      <c r="S8" s="100" t="s">
        <v>104</v>
      </c>
    </row>
    <row r="9" spans="1:19" ht="20.100000000000001" customHeight="1">
      <c r="B9" s="219" t="s">
        <v>116</v>
      </c>
      <c r="C9" s="219"/>
      <c r="D9" s="153">
        <v>1908</v>
      </c>
      <c r="E9" s="154">
        <v>129497.61000000003</v>
      </c>
      <c r="F9" s="155">
        <v>439</v>
      </c>
      <c r="G9" s="156">
        <v>8950.760000000002</v>
      </c>
      <c r="H9" s="153">
        <v>344</v>
      </c>
      <c r="I9" s="154">
        <v>70559.680000000008</v>
      </c>
      <c r="J9" s="155">
        <v>421</v>
      </c>
      <c r="K9" s="156">
        <v>139493.53</v>
      </c>
      <c r="L9" s="89"/>
      <c r="M9" s="88"/>
      <c r="N9" s="126" t="s">
        <v>108</v>
      </c>
      <c r="O9" s="127"/>
      <c r="P9" s="135"/>
      <c r="Q9" s="128">
        <v>3941</v>
      </c>
      <c r="R9" s="129">
        <v>885047.84999999939</v>
      </c>
      <c r="S9" s="129">
        <f>R9/Q9*100</f>
        <v>22457.443542248147</v>
      </c>
    </row>
    <row r="10" spans="1:19" ht="20.100000000000001" customHeight="1">
      <c r="B10" s="219" t="s">
        <v>117</v>
      </c>
      <c r="C10" s="219"/>
      <c r="D10" s="153">
        <v>4497</v>
      </c>
      <c r="E10" s="154">
        <v>279957.7</v>
      </c>
      <c r="F10" s="155">
        <v>925</v>
      </c>
      <c r="G10" s="156">
        <v>17889.109999999997</v>
      </c>
      <c r="H10" s="153">
        <v>577</v>
      </c>
      <c r="I10" s="154">
        <v>141475.63000000003</v>
      </c>
      <c r="J10" s="155">
        <v>1001</v>
      </c>
      <c r="K10" s="156">
        <v>329770.95</v>
      </c>
      <c r="L10" s="89"/>
      <c r="M10" s="88"/>
      <c r="N10" s="95"/>
      <c r="O10" s="94" t="s">
        <v>103</v>
      </c>
      <c r="P10" s="107"/>
      <c r="Q10" s="98">
        <f>Q9/Q$13</f>
        <v>7.1508927275366521E-2</v>
      </c>
      <c r="R10" s="99">
        <f>R9/R$13</f>
        <v>0.16519462354653866</v>
      </c>
      <c r="S10" s="100" t="s">
        <v>104</v>
      </c>
    </row>
    <row r="11" spans="1:19" ht="20.100000000000001" customHeight="1">
      <c r="B11" s="219" t="s">
        <v>118</v>
      </c>
      <c r="C11" s="219"/>
      <c r="D11" s="153">
        <v>9619</v>
      </c>
      <c r="E11" s="154">
        <v>560123.24</v>
      </c>
      <c r="F11" s="155">
        <v>2234</v>
      </c>
      <c r="G11" s="156">
        <v>39048.620000000017</v>
      </c>
      <c r="H11" s="153">
        <v>1195</v>
      </c>
      <c r="I11" s="154">
        <v>277955.67999999993</v>
      </c>
      <c r="J11" s="155">
        <v>1661</v>
      </c>
      <c r="K11" s="156">
        <v>498869.84999999992</v>
      </c>
      <c r="L11" s="89"/>
      <c r="M11" s="88"/>
      <c r="N11" s="126" t="s">
        <v>109</v>
      </c>
      <c r="O11" s="127"/>
      <c r="P11" s="135"/>
      <c r="Q11" s="101">
        <v>6853</v>
      </c>
      <c r="R11" s="102">
        <v>2201009.89</v>
      </c>
      <c r="S11" s="102">
        <f>R11/Q11*100</f>
        <v>32117.465197723624</v>
      </c>
    </row>
    <row r="12" spans="1:19" ht="20.100000000000001" customHeight="1" thickBot="1">
      <c r="B12" s="220" t="s">
        <v>119</v>
      </c>
      <c r="C12" s="220"/>
      <c r="D12" s="157">
        <v>2786</v>
      </c>
      <c r="E12" s="158">
        <v>176498.13999999996</v>
      </c>
      <c r="F12" s="159">
        <v>863</v>
      </c>
      <c r="G12" s="160">
        <v>16730.73</v>
      </c>
      <c r="H12" s="157">
        <v>316</v>
      </c>
      <c r="I12" s="158">
        <v>62495.46</v>
      </c>
      <c r="J12" s="159">
        <v>744</v>
      </c>
      <c r="K12" s="160">
        <v>232534.06</v>
      </c>
      <c r="L12" s="89"/>
      <c r="M12" s="88"/>
      <c r="N12" s="125"/>
      <c r="O12" s="84" t="s">
        <v>103</v>
      </c>
      <c r="P12" s="108"/>
      <c r="Q12" s="103">
        <f>Q11/Q$13</f>
        <v>0.12434678472927856</v>
      </c>
      <c r="R12" s="104">
        <f>R11/R$13</f>
        <v>0.41081959602608908</v>
      </c>
      <c r="S12" s="105" t="s">
        <v>104</v>
      </c>
    </row>
    <row r="13" spans="1:19" ht="20.100000000000001" customHeight="1" thickTop="1">
      <c r="B13" s="161" t="s">
        <v>124</v>
      </c>
      <c r="C13" s="161"/>
      <c r="D13" s="150">
        <v>35033</v>
      </c>
      <c r="E13" s="149">
        <v>2097713.100000001</v>
      </c>
      <c r="F13" s="151">
        <v>9285</v>
      </c>
      <c r="G13" s="152">
        <v>173836.03000000003</v>
      </c>
      <c r="H13" s="150">
        <v>3941</v>
      </c>
      <c r="I13" s="149">
        <v>885047.84999999939</v>
      </c>
      <c r="J13" s="151">
        <v>6853</v>
      </c>
      <c r="K13" s="152">
        <v>2201009.89</v>
      </c>
      <c r="M13" s="58"/>
      <c r="N13" s="131" t="s">
        <v>110</v>
      </c>
      <c r="O13" s="132"/>
      <c r="P13" s="133"/>
      <c r="Q13" s="96">
        <f>Q5+Q7+Q9+Q11</f>
        <v>55112</v>
      </c>
      <c r="R13" s="97">
        <f>R5+R7+R9+R11</f>
        <v>5357606.870000001</v>
      </c>
      <c r="S13" s="97">
        <f>R13/Q13*100</f>
        <v>9721.3072833502702</v>
      </c>
    </row>
    <row r="14" spans="1:19" ht="20.100000000000001" customHeight="1">
      <c r="N14" s="130"/>
      <c r="O14" s="94" t="s">
        <v>103</v>
      </c>
      <c r="P14" s="107"/>
      <c r="Q14" s="98">
        <f>Q13/Q$13</f>
        <v>1</v>
      </c>
      <c r="R14" s="99">
        <f>R13/R$13</f>
        <v>1</v>
      </c>
      <c r="S14" s="100" t="s">
        <v>104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0.64700788916682705</v>
      </c>
      <c r="O16" s="58">
        <f>F5/(D5+F5+H5+J5)</f>
        <v>0.18375986145853376</v>
      </c>
      <c r="P16" s="58">
        <f>H5/(D5+F5+H5+J5)</f>
        <v>5.3203771406580717E-2</v>
      </c>
      <c r="Q16" s="58">
        <f>J5/(D5+F5+H5+J5)</f>
        <v>0.1160284779680585</v>
      </c>
    </row>
    <row r="17" spans="13:17" ht="20.100000000000001" customHeight="1">
      <c r="M17" s="14" t="s">
        <v>132</v>
      </c>
      <c r="N17" s="58">
        <f t="shared" ref="N17:N23" si="0">D6/(D6+F6+H6+J6)</f>
        <v>0.62920498929066393</v>
      </c>
      <c r="O17" s="58">
        <f t="shared" ref="O17:O23" si="1">F6/(D6+F6+H6+J6)</f>
        <v>0.20763512662214942</v>
      </c>
      <c r="P17" s="58">
        <f t="shared" ref="P17:P23" si="2">H6/(D6+F6+H6+J6)</f>
        <v>5.2286758220990298E-2</v>
      </c>
      <c r="Q17" s="58">
        <f t="shared" ref="Q17:Q23" si="3">J6/(D6+F6+H6+J6)</f>
        <v>0.1108731258661963</v>
      </c>
    </row>
    <row r="18" spans="13:17" ht="20.100000000000001" customHeight="1">
      <c r="M18" s="14" t="s">
        <v>133</v>
      </c>
      <c r="N18" s="58">
        <f t="shared" si="0"/>
        <v>0.60765731614859742</v>
      </c>
      <c r="O18" s="58">
        <f t="shared" si="1"/>
        <v>0.18271417740712662</v>
      </c>
      <c r="P18" s="58">
        <f t="shared" si="2"/>
        <v>9.1357088703563308E-2</v>
      </c>
      <c r="Q18" s="58">
        <f t="shared" si="3"/>
        <v>0.11827141774071266</v>
      </c>
    </row>
    <row r="19" spans="13:17" ht="20.100000000000001" customHeight="1">
      <c r="M19" s="14" t="s">
        <v>134</v>
      </c>
      <c r="N19" s="58">
        <f t="shared" si="0"/>
        <v>0.65721518987341776</v>
      </c>
      <c r="O19" s="58">
        <f t="shared" si="1"/>
        <v>0.1529113924050633</v>
      </c>
      <c r="P19" s="58">
        <f t="shared" si="2"/>
        <v>2.9873417721518986E-2</v>
      </c>
      <c r="Q19" s="58">
        <f t="shared" si="3"/>
        <v>0.16</v>
      </c>
    </row>
    <row r="20" spans="13:17" ht="20.100000000000001" customHeight="1">
      <c r="M20" s="14" t="s">
        <v>135</v>
      </c>
      <c r="N20" s="58">
        <f t="shared" si="0"/>
        <v>0.61311053984575836</v>
      </c>
      <c r="O20" s="58">
        <f t="shared" si="1"/>
        <v>0.14106683804627249</v>
      </c>
      <c r="P20" s="58">
        <f t="shared" si="2"/>
        <v>0.11053984575835475</v>
      </c>
      <c r="Q20" s="58">
        <f t="shared" si="3"/>
        <v>0.13528277634961439</v>
      </c>
    </row>
    <row r="21" spans="13:17" ht="20.100000000000001" customHeight="1">
      <c r="M21" s="14" t="s">
        <v>136</v>
      </c>
      <c r="N21" s="58">
        <f t="shared" si="0"/>
        <v>0.64242857142857146</v>
      </c>
      <c r="O21" s="58">
        <f t="shared" si="1"/>
        <v>0.13214285714285715</v>
      </c>
      <c r="P21" s="58">
        <f t="shared" si="2"/>
        <v>8.2428571428571434E-2</v>
      </c>
      <c r="Q21" s="58">
        <f t="shared" si="3"/>
        <v>0.14299999999999999</v>
      </c>
    </row>
    <row r="22" spans="13:17" ht="20.100000000000001" customHeight="1">
      <c r="M22" s="14" t="s">
        <v>137</v>
      </c>
      <c r="N22" s="58">
        <f t="shared" si="0"/>
        <v>0.65395336188727993</v>
      </c>
      <c r="O22" s="58">
        <f t="shared" si="1"/>
        <v>0.1518798014820858</v>
      </c>
      <c r="P22" s="58">
        <f t="shared" si="2"/>
        <v>8.1242776531375349E-2</v>
      </c>
      <c r="Q22" s="58">
        <f t="shared" si="3"/>
        <v>0.11292406009925895</v>
      </c>
    </row>
    <row r="23" spans="13:17" ht="20.100000000000001" customHeight="1">
      <c r="M23" s="14" t="s">
        <v>138</v>
      </c>
      <c r="N23" s="58">
        <f t="shared" si="0"/>
        <v>0.59163304310894038</v>
      </c>
      <c r="O23" s="58">
        <f t="shared" si="1"/>
        <v>0.18326608621788065</v>
      </c>
      <c r="P23" s="58">
        <f t="shared" si="2"/>
        <v>6.7105542578042049E-2</v>
      </c>
      <c r="Q23" s="58">
        <f t="shared" si="3"/>
        <v>0.15799532809513697</v>
      </c>
    </row>
    <row r="24" spans="13:17" ht="20.100000000000001" customHeight="1">
      <c r="M24" s="14" t="s">
        <v>139</v>
      </c>
      <c r="N24" s="58">
        <f t="shared" ref="N24" si="4">D13/(D13+F13+H13+J13)</f>
        <v>0.63566918275511686</v>
      </c>
      <c r="O24" s="58">
        <f t="shared" ref="O24" si="5">F13/(D13+F13+H13+J13)</f>
        <v>0.16847510524023807</v>
      </c>
      <c r="P24" s="58">
        <f t="shared" ref="P24" si="6">H13/(D13+F13+H13+J13)</f>
        <v>7.1508927275366521E-2</v>
      </c>
      <c r="Q24" s="58">
        <f t="shared" ref="Q24" si="7">J13/(D13+F13+H13+J13)</f>
        <v>0.12434678472927856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0.39732551452205839</v>
      </c>
      <c r="O29" s="58">
        <f>G5/(E5+G5+I5+K5)</f>
        <v>4.0265285761628349E-2</v>
      </c>
      <c r="P29" s="58">
        <f>I5/(E5+G5+I5+K5)</f>
        <v>0.12432607764757203</v>
      </c>
      <c r="Q29" s="58">
        <f>K5/(E5+G5+I5+K5)</f>
        <v>0.43808312206874128</v>
      </c>
    </row>
    <row r="30" spans="13:17" ht="20.100000000000001" customHeight="1">
      <c r="M30" s="14" t="s">
        <v>132</v>
      </c>
      <c r="N30" s="58">
        <f t="shared" ref="N30:N37" si="8">E6/(E6+G6+I6+K6)</f>
        <v>0.43408305731096741</v>
      </c>
      <c r="O30" s="58">
        <f t="shared" ref="O30:O37" si="9">G6/(E6+G6+I6+K6)</f>
        <v>4.3038250250594143E-2</v>
      </c>
      <c r="P30" s="58">
        <f t="shared" ref="P30:P37" si="10">I6/(E6+G6+I6+K6)</f>
        <v>0.12655469549920179</v>
      </c>
      <c r="Q30" s="58">
        <f t="shared" ref="Q30:Q37" si="11">K6/(E6+G6+I6+K6)</f>
        <v>0.39632399693923659</v>
      </c>
    </row>
    <row r="31" spans="13:17" ht="20.100000000000001" customHeight="1">
      <c r="M31" s="14" t="s">
        <v>133</v>
      </c>
      <c r="N31" s="58">
        <f t="shared" si="8"/>
        <v>0.36459553318431476</v>
      </c>
      <c r="O31" s="58">
        <f t="shared" si="9"/>
        <v>3.3188426293403052E-2</v>
      </c>
      <c r="P31" s="58">
        <f t="shared" si="10"/>
        <v>0.21471557725479012</v>
      </c>
      <c r="Q31" s="58">
        <f t="shared" si="11"/>
        <v>0.38750046326749216</v>
      </c>
    </row>
    <row r="32" spans="13:17" ht="20.100000000000001" customHeight="1">
      <c r="M32" s="14" t="s">
        <v>134</v>
      </c>
      <c r="N32" s="58">
        <f t="shared" si="8"/>
        <v>0.39195183960360996</v>
      </c>
      <c r="O32" s="58">
        <f t="shared" si="9"/>
        <v>2.6812905025022288E-2</v>
      </c>
      <c r="P32" s="58">
        <f t="shared" si="10"/>
        <v>6.34644808770677E-2</v>
      </c>
      <c r="Q32" s="58">
        <f t="shared" si="11"/>
        <v>0.51777077449429998</v>
      </c>
    </row>
    <row r="33" spans="13:17" ht="20.100000000000001" customHeight="1">
      <c r="M33" s="14" t="s">
        <v>135</v>
      </c>
      <c r="N33" s="58">
        <f t="shared" si="8"/>
        <v>0.37158399683582499</v>
      </c>
      <c r="O33" s="58">
        <f t="shared" si="9"/>
        <v>2.5683556441838801E-2</v>
      </c>
      <c r="P33" s="58">
        <f t="shared" si="10"/>
        <v>0.20246588265109156</v>
      </c>
      <c r="Q33" s="58">
        <f t="shared" si="11"/>
        <v>0.40026656407124456</v>
      </c>
    </row>
    <row r="34" spans="13:17" ht="20.100000000000001" customHeight="1">
      <c r="M34" s="14" t="s">
        <v>136</v>
      </c>
      <c r="N34" s="58">
        <f t="shared" si="8"/>
        <v>0.36401001964143775</v>
      </c>
      <c r="O34" s="58">
        <f t="shared" si="9"/>
        <v>2.325999707265719E-2</v>
      </c>
      <c r="P34" s="58">
        <f t="shared" si="10"/>
        <v>0.18395117139155234</v>
      </c>
      <c r="Q34" s="58">
        <f t="shared" si="11"/>
        <v>0.42877881189435257</v>
      </c>
    </row>
    <row r="35" spans="13:17" ht="20.100000000000001" customHeight="1">
      <c r="M35" s="14" t="s">
        <v>137</v>
      </c>
      <c r="N35" s="58">
        <f t="shared" si="8"/>
        <v>0.4070670802653194</v>
      </c>
      <c r="O35" s="58">
        <f t="shared" si="9"/>
        <v>2.8378411386376264E-2</v>
      </c>
      <c r="P35" s="58">
        <f t="shared" si="10"/>
        <v>0.202003057578474</v>
      </c>
      <c r="Q35" s="58">
        <f t="shared" si="11"/>
        <v>0.36255145076983025</v>
      </c>
    </row>
    <row r="36" spans="13:17" ht="20.100000000000001" customHeight="1">
      <c r="M36" s="14" t="s">
        <v>138</v>
      </c>
      <c r="N36" s="58">
        <f t="shared" si="8"/>
        <v>0.3614851144698199</v>
      </c>
      <c r="O36" s="58">
        <f t="shared" si="9"/>
        <v>3.426613928743754E-2</v>
      </c>
      <c r="P36" s="58">
        <f t="shared" si="10"/>
        <v>0.12799669453708723</v>
      </c>
      <c r="Q36" s="58">
        <f t="shared" si="11"/>
        <v>0.47625205170565532</v>
      </c>
    </row>
    <row r="37" spans="13:17" ht="20.100000000000001" customHeight="1">
      <c r="M37" s="14" t="s">
        <v>139</v>
      </c>
      <c r="N37" s="58">
        <f t="shared" si="8"/>
        <v>0.39153919854518937</v>
      </c>
      <c r="O37" s="58">
        <f t="shared" si="9"/>
        <v>3.244658188218278E-2</v>
      </c>
      <c r="P37" s="58">
        <f t="shared" si="10"/>
        <v>0.16519462354653866</v>
      </c>
      <c r="Q37" s="58">
        <f t="shared" si="11"/>
        <v>0.41081959602608908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/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97</v>
      </c>
    </row>
    <row r="2" spans="1:14" s="14" customFormat="1" ht="20.100000000000001" customHeight="1"/>
    <row r="3" spans="1:14" s="14" customFormat="1" ht="20.100000000000001" customHeight="1">
      <c r="B3" s="203" t="s">
        <v>53</v>
      </c>
      <c r="C3" s="246"/>
      <c r="D3" s="247"/>
      <c r="E3" s="250" t="s">
        <v>51</v>
      </c>
      <c r="F3" s="239" t="s">
        <v>98</v>
      </c>
      <c r="G3" s="250" t="s">
        <v>56</v>
      </c>
      <c r="H3" s="239" t="s">
        <v>98</v>
      </c>
    </row>
    <row r="4" spans="1:14" s="14" customFormat="1" ht="20.100000000000001" customHeight="1" thickBot="1">
      <c r="B4" s="204"/>
      <c r="C4" s="248"/>
      <c r="D4" s="249"/>
      <c r="E4" s="251"/>
      <c r="F4" s="240"/>
      <c r="G4" s="251"/>
      <c r="H4" s="240"/>
      <c r="N4" s="24"/>
    </row>
    <row r="5" spans="1:14" s="14" customFormat="1" ht="20.100000000000001" customHeight="1" thickTop="1">
      <c r="B5" s="241" t="s">
        <v>68</v>
      </c>
      <c r="C5" s="242" t="s">
        <v>3</v>
      </c>
      <c r="D5" s="243"/>
      <c r="E5" s="163">
        <v>5080</v>
      </c>
      <c r="F5" s="164">
        <f t="shared" ref="F5:F16" si="0">E5/SUM(E$5:E$16)</f>
        <v>0.14500613707076185</v>
      </c>
      <c r="G5" s="165">
        <v>316797.3</v>
      </c>
      <c r="H5" s="166">
        <f t="shared" ref="H5:H16" si="1">G5/SUM(G$5:G$16)</f>
        <v>0.15102031826945256</v>
      </c>
      <c r="N5" s="24"/>
    </row>
    <row r="6" spans="1:14" s="14" customFormat="1" ht="20.100000000000001" customHeight="1">
      <c r="B6" s="237"/>
      <c r="C6" s="244" t="s">
        <v>8</v>
      </c>
      <c r="D6" s="245"/>
      <c r="E6" s="167">
        <v>222</v>
      </c>
      <c r="F6" s="168">
        <f t="shared" si="0"/>
        <v>6.336882368052979E-3</v>
      </c>
      <c r="G6" s="169">
        <v>16369.59</v>
      </c>
      <c r="H6" s="170">
        <f t="shared" si="1"/>
        <v>7.8035409131973288E-3</v>
      </c>
      <c r="N6" s="24"/>
    </row>
    <row r="7" spans="1:14" s="14" customFormat="1" ht="20.100000000000001" customHeight="1">
      <c r="B7" s="237"/>
      <c r="C7" s="244" t="s">
        <v>9</v>
      </c>
      <c r="D7" s="245"/>
      <c r="E7" s="167">
        <v>2423</v>
      </c>
      <c r="F7" s="168">
        <f t="shared" si="0"/>
        <v>6.9163360260325976E-2</v>
      </c>
      <c r="G7" s="169">
        <v>111878.35999999996</v>
      </c>
      <c r="H7" s="170">
        <f t="shared" si="1"/>
        <v>5.3333489694086363E-2</v>
      </c>
      <c r="N7" s="24"/>
    </row>
    <row r="8" spans="1:14" s="14" customFormat="1" ht="20.100000000000001" customHeight="1">
      <c r="B8" s="237"/>
      <c r="C8" s="244" t="s">
        <v>10</v>
      </c>
      <c r="D8" s="245"/>
      <c r="E8" s="167">
        <v>451</v>
      </c>
      <c r="F8" s="168">
        <f t="shared" si="0"/>
        <v>1.2873576342305825E-2</v>
      </c>
      <c r="G8" s="169">
        <v>19752.72</v>
      </c>
      <c r="H8" s="170">
        <f t="shared" si="1"/>
        <v>9.4163115060872712E-3</v>
      </c>
      <c r="N8" s="24"/>
    </row>
    <row r="9" spans="1:14" s="14" customFormat="1" ht="20.100000000000001" customHeight="1">
      <c r="B9" s="237"/>
      <c r="C9" s="225" t="s">
        <v>70</v>
      </c>
      <c r="D9" s="226"/>
      <c r="E9" s="167">
        <v>4902</v>
      </c>
      <c r="F9" s="168">
        <f t="shared" si="0"/>
        <v>0.13992521337025091</v>
      </c>
      <c r="G9" s="169">
        <v>66242.710000000021</v>
      </c>
      <c r="H9" s="170">
        <f t="shared" si="1"/>
        <v>3.1578536645454527E-2</v>
      </c>
      <c r="N9" s="24"/>
    </row>
    <row r="10" spans="1:14" s="14" customFormat="1" ht="20.100000000000001" customHeight="1">
      <c r="B10" s="237"/>
      <c r="C10" s="244" t="s">
        <v>54</v>
      </c>
      <c r="D10" s="245"/>
      <c r="E10" s="167">
        <v>6867</v>
      </c>
      <c r="F10" s="168">
        <f t="shared" si="0"/>
        <v>0.19601518568207119</v>
      </c>
      <c r="G10" s="169">
        <v>772070.83000000007</v>
      </c>
      <c r="H10" s="170">
        <f t="shared" si="1"/>
        <v>0.36805358654622505</v>
      </c>
      <c r="N10" s="24"/>
    </row>
    <row r="11" spans="1:14" s="14" customFormat="1" ht="20.100000000000001" customHeight="1">
      <c r="B11" s="237"/>
      <c r="C11" s="244" t="s">
        <v>55</v>
      </c>
      <c r="D11" s="245"/>
      <c r="E11" s="167">
        <v>3236</v>
      </c>
      <c r="F11" s="168">
        <f t="shared" si="0"/>
        <v>9.237005109468216E-2</v>
      </c>
      <c r="G11" s="169">
        <v>284654.86</v>
      </c>
      <c r="H11" s="170">
        <f t="shared" si="1"/>
        <v>0.13569770813749504</v>
      </c>
      <c r="N11" s="24"/>
    </row>
    <row r="12" spans="1:14" s="14" customFormat="1" ht="20.100000000000001" customHeight="1">
      <c r="B12" s="237"/>
      <c r="C12" s="225" t="s">
        <v>151</v>
      </c>
      <c r="D12" s="226"/>
      <c r="E12" s="167">
        <v>1112</v>
      </c>
      <c r="F12" s="168">
        <f t="shared" si="0"/>
        <v>3.174150087060771E-2</v>
      </c>
      <c r="G12" s="169">
        <v>131855.31999999998</v>
      </c>
      <c r="H12" s="170">
        <f t="shared" si="1"/>
        <v>6.2856698563783564E-2</v>
      </c>
      <c r="N12" s="24"/>
    </row>
    <row r="13" spans="1:14" s="14" customFormat="1" ht="20.100000000000001" customHeight="1">
      <c r="B13" s="237"/>
      <c r="C13" s="225" t="s">
        <v>149</v>
      </c>
      <c r="D13" s="226"/>
      <c r="E13" s="167">
        <v>218</v>
      </c>
      <c r="F13" s="168">
        <f t="shared" si="0"/>
        <v>6.222704307367339E-3</v>
      </c>
      <c r="G13" s="169">
        <v>16300.330000000004</v>
      </c>
      <c r="H13" s="170">
        <f t="shared" si="1"/>
        <v>7.7705240054037911E-3</v>
      </c>
      <c r="N13" s="24"/>
    </row>
    <row r="14" spans="1:14" s="14" customFormat="1" ht="20.100000000000001" customHeight="1">
      <c r="B14" s="237"/>
      <c r="C14" s="225" t="s">
        <v>150</v>
      </c>
      <c r="D14" s="226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7"/>
      <c r="C15" s="225" t="s">
        <v>72</v>
      </c>
      <c r="D15" s="226"/>
      <c r="E15" s="167">
        <v>9483</v>
      </c>
      <c r="F15" s="168">
        <f t="shared" si="0"/>
        <v>0.27068763737047924</v>
      </c>
      <c r="G15" s="169">
        <v>129529.37999999999</v>
      </c>
      <c r="H15" s="170">
        <f t="shared" si="1"/>
        <v>6.1747900606617744E-2</v>
      </c>
      <c r="N15" s="24"/>
    </row>
    <row r="16" spans="1:14" s="14" customFormat="1" ht="20.100000000000001" customHeight="1">
      <c r="B16" s="238"/>
      <c r="C16" s="252" t="s">
        <v>71</v>
      </c>
      <c r="D16" s="253"/>
      <c r="E16" s="171">
        <v>1039</v>
      </c>
      <c r="F16" s="172">
        <f t="shared" si="0"/>
        <v>2.9657751263094796E-2</v>
      </c>
      <c r="G16" s="173">
        <v>232261.7</v>
      </c>
      <c r="H16" s="174">
        <f t="shared" si="1"/>
        <v>0.1107213851121967</v>
      </c>
      <c r="N16" s="24"/>
    </row>
    <row r="17" spans="2:8" s="14" customFormat="1" ht="20.100000000000001" hidden="1" customHeight="1">
      <c r="B17" s="236" t="s">
        <v>69</v>
      </c>
      <c r="C17" s="232" t="s">
        <v>83</v>
      </c>
      <c r="D17" s="233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7"/>
      <c r="C18" s="225" t="s">
        <v>84</v>
      </c>
      <c r="D18" s="226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37"/>
      <c r="C19" s="225" t="s">
        <v>85</v>
      </c>
      <c r="D19" s="226"/>
      <c r="E19" s="167">
        <v>735</v>
      </c>
      <c r="F19" s="168">
        <f t="shared" si="2"/>
        <v>7.9159935379644594E-2</v>
      </c>
      <c r="G19" s="169">
        <v>22884.070000000003</v>
      </c>
      <c r="H19" s="170">
        <f t="shared" si="3"/>
        <v>0.13164169706360643</v>
      </c>
    </row>
    <row r="20" spans="2:8" s="14" customFormat="1" ht="20.100000000000001" customHeight="1">
      <c r="B20" s="237"/>
      <c r="C20" s="225" t="s">
        <v>86</v>
      </c>
      <c r="D20" s="226"/>
      <c r="E20" s="167">
        <v>207</v>
      </c>
      <c r="F20" s="168">
        <f t="shared" si="2"/>
        <v>2.2294022617124393E-2</v>
      </c>
      <c r="G20" s="169">
        <v>7423.92</v>
      </c>
      <c r="H20" s="170">
        <f t="shared" si="3"/>
        <v>4.2706451591191991E-2</v>
      </c>
    </row>
    <row r="21" spans="2:8" s="14" customFormat="1" ht="20.100000000000001" customHeight="1">
      <c r="B21" s="237"/>
      <c r="C21" s="225" t="s">
        <v>87</v>
      </c>
      <c r="D21" s="226"/>
      <c r="E21" s="167">
        <v>457</v>
      </c>
      <c r="F21" s="168">
        <f t="shared" si="2"/>
        <v>4.9219170705438881E-2</v>
      </c>
      <c r="G21" s="169">
        <v>5467.78</v>
      </c>
      <c r="H21" s="170">
        <f t="shared" si="3"/>
        <v>3.1453663547194435E-2</v>
      </c>
    </row>
    <row r="22" spans="2:8" s="14" customFormat="1" ht="20.100000000000001" hidden="1" customHeight="1">
      <c r="B22" s="237"/>
      <c r="C22" s="225" t="s">
        <v>88</v>
      </c>
      <c r="D22" s="226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7"/>
      <c r="C23" s="225" t="s">
        <v>89</v>
      </c>
      <c r="D23" s="226"/>
      <c r="E23" s="167">
        <v>2435</v>
      </c>
      <c r="F23" s="168">
        <f t="shared" si="2"/>
        <v>0.26225094238018309</v>
      </c>
      <c r="G23" s="169">
        <v>84687.87000000001</v>
      </c>
      <c r="H23" s="170">
        <f t="shared" si="3"/>
        <v>0.48717098520945284</v>
      </c>
    </row>
    <row r="24" spans="2:8" s="14" customFormat="1" ht="20.100000000000001" customHeight="1">
      <c r="B24" s="237"/>
      <c r="C24" s="225" t="s">
        <v>90</v>
      </c>
      <c r="D24" s="226"/>
      <c r="E24" s="167">
        <v>64</v>
      </c>
      <c r="F24" s="168">
        <f t="shared" si="2"/>
        <v>6.8928379106085085E-3</v>
      </c>
      <c r="G24" s="169">
        <v>1928.83</v>
      </c>
      <c r="H24" s="170">
        <f t="shared" si="3"/>
        <v>1.109568597488104E-2</v>
      </c>
    </row>
    <row r="25" spans="2:8" s="14" customFormat="1" ht="20.100000000000001" customHeight="1">
      <c r="B25" s="237"/>
      <c r="C25" s="225" t="s">
        <v>144</v>
      </c>
      <c r="D25" s="226"/>
      <c r="E25" s="167">
        <v>16</v>
      </c>
      <c r="F25" s="168">
        <f t="shared" si="2"/>
        <v>1.7232094776521271E-3</v>
      </c>
      <c r="G25" s="169">
        <v>668.28</v>
      </c>
      <c r="H25" s="170">
        <f t="shared" si="3"/>
        <v>3.8443123672348011E-3</v>
      </c>
    </row>
    <row r="26" spans="2:8" s="14" customFormat="1" ht="20.100000000000001" customHeight="1">
      <c r="B26" s="237"/>
      <c r="C26" s="225" t="s">
        <v>145</v>
      </c>
      <c r="D26" s="226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7"/>
      <c r="C27" s="225" t="s">
        <v>92</v>
      </c>
      <c r="D27" s="226"/>
      <c r="E27" s="167">
        <v>5160</v>
      </c>
      <c r="F27" s="168">
        <f t="shared" si="2"/>
        <v>0.55573505654281097</v>
      </c>
      <c r="G27" s="169">
        <v>32344.420000000002</v>
      </c>
      <c r="H27" s="170">
        <f t="shared" si="3"/>
        <v>0.18606280872843217</v>
      </c>
    </row>
    <row r="28" spans="2:8" s="14" customFormat="1" ht="20.100000000000001" customHeight="1">
      <c r="B28" s="238"/>
      <c r="C28" s="225" t="s">
        <v>91</v>
      </c>
      <c r="D28" s="226"/>
      <c r="E28" s="171">
        <v>211</v>
      </c>
      <c r="F28" s="172">
        <f t="shared" si="2"/>
        <v>2.2724824986537426E-2</v>
      </c>
      <c r="G28" s="173">
        <v>18430.86</v>
      </c>
      <c r="H28" s="174">
        <f t="shared" si="3"/>
        <v>0.10602439551800624</v>
      </c>
    </row>
    <row r="29" spans="2:8" s="14" customFormat="1" ht="20.100000000000001" customHeight="1">
      <c r="B29" s="234" t="s">
        <v>82</v>
      </c>
      <c r="C29" s="232" t="s">
        <v>73</v>
      </c>
      <c r="D29" s="233"/>
      <c r="E29" s="175">
        <v>180</v>
      </c>
      <c r="F29" s="176">
        <f t="shared" ref="F29:F40" si="4">E29/SUM(E$29:E$40)</f>
        <v>4.5673686881502154E-2</v>
      </c>
      <c r="G29" s="177">
        <v>33404.899999999994</v>
      </c>
      <c r="H29" s="178">
        <f t="shared" ref="H29:H40" si="5">G29/SUM(G$29:G$40)</f>
        <v>3.7743609003739166E-2</v>
      </c>
    </row>
    <row r="30" spans="2:8" s="14" customFormat="1" ht="20.100000000000001" customHeight="1">
      <c r="B30" s="235"/>
      <c r="C30" s="225" t="s">
        <v>74</v>
      </c>
      <c r="D30" s="226"/>
      <c r="E30" s="167">
        <v>6</v>
      </c>
      <c r="F30" s="168">
        <f t="shared" si="4"/>
        <v>1.5224562293834052E-3</v>
      </c>
      <c r="G30" s="169">
        <v>972.8</v>
      </c>
      <c r="H30" s="170">
        <f t="shared" si="5"/>
        <v>1.0991496109504133E-3</v>
      </c>
    </row>
    <row r="31" spans="2:8" s="14" customFormat="1" ht="20.100000000000001" customHeight="1">
      <c r="B31" s="235"/>
      <c r="C31" s="225" t="s">
        <v>75</v>
      </c>
      <c r="D31" s="226"/>
      <c r="E31" s="167">
        <v>128</v>
      </c>
      <c r="F31" s="168">
        <f t="shared" si="4"/>
        <v>3.247906622684598E-2</v>
      </c>
      <c r="G31" s="169">
        <v>18120.829999999998</v>
      </c>
      <c r="H31" s="170">
        <f t="shared" si="5"/>
        <v>2.0474407118214001E-2</v>
      </c>
    </row>
    <row r="32" spans="2:8" s="14" customFormat="1" ht="20.100000000000001" customHeight="1">
      <c r="B32" s="235"/>
      <c r="C32" s="225" t="s">
        <v>76</v>
      </c>
      <c r="D32" s="226"/>
      <c r="E32" s="167">
        <v>11</v>
      </c>
      <c r="F32" s="168">
        <f t="shared" si="4"/>
        <v>2.7911697538695762E-3</v>
      </c>
      <c r="G32" s="169">
        <v>494.15000000000003</v>
      </c>
      <c r="H32" s="170">
        <f t="shared" si="5"/>
        <v>5.5833139417264279E-4</v>
      </c>
    </row>
    <row r="33" spans="2:8" s="14" customFormat="1" ht="20.100000000000001" customHeight="1">
      <c r="B33" s="235"/>
      <c r="C33" s="225" t="s">
        <v>77</v>
      </c>
      <c r="D33" s="226"/>
      <c r="E33" s="167">
        <v>586</v>
      </c>
      <c r="F33" s="168">
        <f t="shared" si="4"/>
        <v>0.14869322506977925</v>
      </c>
      <c r="G33" s="169">
        <v>134032.97</v>
      </c>
      <c r="H33" s="170">
        <f t="shared" si="5"/>
        <v>0.15144149550784175</v>
      </c>
    </row>
    <row r="34" spans="2:8" s="14" customFormat="1" ht="20.100000000000001" customHeight="1">
      <c r="B34" s="235"/>
      <c r="C34" s="225" t="s">
        <v>78</v>
      </c>
      <c r="D34" s="226"/>
      <c r="E34" s="167">
        <v>129</v>
      </c>
      <c r="F34" s="168">
        <f t="shared" si="4"/>
        <v>3.2732808931743212E-2</v>
      </c>
      <c r="G34" s="169">
        <v>9289.2599999999984</v>
      </c>
      <c r="H34" s="170">
        <f t="shared" si="5"/>
        <v>1.0495771499812127E-2</v>
      </c>
    </row>
    <row r="35" spans="2:8" s="14" customFormat="1" ht="20.100000000000001" customHeight="1">
      <c r="B35" s="235"/>
      <c r="C35" s="225" t="s">
        <v>79</v>
      </c>
      <c r="D35" s="226"/>
      <c r="E35" s="167">
        <v>1804</v>
      </c>
      <c r="F35" s="168">
        <f t="shared" si="4"/>
        <v>0.45775183963461052</v>
      </c>
      <c r="G35" s="169">
        <v>536932.46</v>
      </c>
      <c r="H35" s="170">
        <f t="shared" si="5"/>
        <v>0.60667054329322412</v>
      </c>
    </row>
    <row r="36" spans="2:8" s="14" customFormat="1" ht="20.100000000000001" customHeight="1">
      <c r="B36" s="235"/>
      <c r="C36" s="225" t="s">
        <v>80</v>
      </c>
      <c r="D36" s="226"/>
      <c r="E36" s="167">
        <v>21</v>
      </c>
      <c r="F36" s="168">
        <f t="shared" si="4"/>
        <v>5.3285968028419185E-3</v>
      </c>
      <c r="G36" s="169">
        <v>5408.27</v>
      </c>
      <c r="H36" s="170">
        <f t="shared" si="5"/>
        <v>6.110709155442838E-3</v>
      </c>
    </row>
    <row r="37" spans="2:8" s="14" customFormat="1" ht="20.100000000000001" customHeight="1">
      <c r="B37" s="235"/>
      <c r="C37" s="225" t="s">
        <v>81</v>
      </c>
      <c r="D37" s="226"/>
      <c r="E37" s="167">
        <v>26</v>
      </c>
      <c r="F37" s="168">
        <f t="shared" si="4"/>
        <v>6.5973103273280894E-3</v>
      </c>
      <c r="G37" s="169">
        <v>5703.75</v>
      </c>
      <c r="H37" s="170">
        <f t="shared" si="5"/>
        <v>6.4445668107097256E-3</v>
      </c>
    </row>
    <row r="38" spans="2:8" s="14" customFormat="1" ht="20.100000000000001" customHeight="1">
      <c r="B38" s="235"/>
      <c r="C38" s="225" t="s">
        <v>146</v>
      </c>
      <c r="D38" s="226"/>
      <c r="E38" s="167">
        <v>68</v>
      </c>
      <c r="F38" s="168">
        <f t="shared" si="4"/>
        <v>1.7254503933011926E-2</v>
      </c>
      <c r="G38" s="169">
        <v>21436.41</v>
      </c>
      <c r="H38" s="170">
        <f t="shared" si="5"/>
        <v>2.4220622647690742E-2</v>
      </c>
    </row>
    <row r="39" spans="2:8" s="14" customFormat="1" ht="20.100000000000001" customHeight="1">
      <c r="B39" s="235"/>
      <c r="C39" s="227" t="s">
        <v>93</v>
      </c>
      <c r="D39" s="228"/>
      <c r="E39" s="167">
        <v>53</v>
      </c>
      <c r="F39" s="168">
        <f t="shared" si="4"/>
        <v>1.3448363359553413E-2</v>
      </c>
      <c r="G39" s="169">
        <v>14732.29</v>
      </c>
      <c r="H39" s="184">
        <f t="shared" si="5"/>
        <v>1.6645755367915984E-2</v>
      </c>
    </row>
    <row r="40" spans="2:8" s="14" customFormat="1" ht="20.100000000000001" customHeight="1">
      <c r="B40" s="182"/>
      <c r="C40" s="252" t="s">
        <v>147</v>
      </c>
      <c r="D40" s="253"/>
      <c r="E40" s="167">
        <v>929</v>
      </c>
      <c r="F40" s="185">
        <f t="shared" si="4"/>
        <v>0.23572697284953056</v>
      </c>
      <c r="G40" s="169">
        <v>104519.76000000002</v>
      </c>
      <c r="H40" s="172">
        <f t="shared" si="5"/>
        <v>0.1180950385902864</v>
      </c>
    </row>
    <row r="41" spans="2:8" s="14" customFormat="1" ht="20.100000000000001" customHeight="1">
      <c r="B41" s="229" t="s">
        <v>94</v>
      </c>
      <c r="C41" s="232" t="s">
        <v>95</v>
      </c>
      <c r="D41" s="233"/>
      <c r="E41" s="175">
        <v>3770</v>
      </c>
      <c r="F41" s="176">
        <f>E41/SUM(E$41:E$43)</f>
        <v>0.55012403327010073</v>
      </c>
      <c r="G41" s="177">
        <v>1144057.98</v>
      </c>
      <c r="H41" s="178">
        <f>G41/SUM(G$41:G$43)</f>
        <v>0.5197877507038372</v>
      </c>
    </row>
    <row r="42" spans="2:8" s="14" customFormat="1" ht="20.100000000000001" customHeight="1">
      <c r="B42" s="230"/>
      <c r="C42" s="225" t="s">
        <v>96</v>
      </c>
      <c r="D42" s="226"/>
      <c r="E42" s="167">
        <v>2676</v>
      </c>
      <c r="F42" s="168">
        <f>E42/SUM(E$41:E$43)</f>
        <v>0.39048591857580622</v>
      </c>
      <c r="G42" s="169">
        <v>890444.0399999998</v>
      </c>
      <c r="H42" s="170">
        <f>G42/SUM(G$41:G$43)</f>
        <v>0.40456158059335207</v>
      </c>
    </row>
    <row r="43" spans="2:8" s="14" customFormat="1" ht="20.100000000000001" customHeight="1">
      <c r="B43" s="231"/>
      <c r="C43" s="225" t="s">
        <v>148</v>
      </c>
      <c r="D43" s="226"/>
      <c r="E43" s="183">
        <v>407</v>
      </c>
      <c r="F43" s="168">
        <f>E43/SUM(E$41:E$43)</f>
        <v>5.93900481540931E-2</v>
      </c>
      <c r="G43" s="169">
        <v>166507.87</v>
      </c>
      <c r="H43" s="170">
        <f>G43/SUM(G$41:G$43)</f>
        <v>7.5650668702810786E-2</v>
      </c>
    </row>
    <row r="44" spans="2:8" s="14" customFormat="1" ht="20.100000000000001" customHeight="1">
      <c r="B44" s="222" t="s">
        <v>111</v>
      </c>
      <c r="C44" s="223"/>
      <c r="D44" s="224"/>
      <c r="E44" s="144">
        <f>SUM(E5:E43)</f>
        <v>55112</v>
      </c>
      <c r="F44" s="179">
        <f>E44/E$44</f>
        <v>1</v>
      </c>
      <c r="G44" s="180">
        <f>SUM(G5:G43)</f>
        <v>5357606.8699999992</v>
      </c>
      <c r="H44" s="181">
        <f>G44/G$44</f>
        <v>1</v>
      </c>
    </row>
    <row r="45" spans="2:8" s="14" customFormat="1" ht="20.100000000000001" customHeight="1">
      <c r="B45" s="27"/>
      <c r="C45" s="27"/>
      <c r="D45" s="27"/>
      <c r="E45" s="198"/>
      <c r="F45" s="199"/>
      <c r="G45" s="200"/>
      <c r="H45" s="199"/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49"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4:D44"/>
    <mergeCell ref="C35:D35"/>
    <mergeCell ref="C36:D36"/>
    <mergeCell ref="C37:D37"/>
    <mergeCell ref="C39:D39"/>
    <mergeCell ref="B41:B43"/>
    <mergeCell ref="C41:D41"/>
    <mergeCell ref="C42:D42"/>
    <mergeCell ref="B29:B39"/>
    <mergeCell ref="C29:D29"/>
    <mergeCell ref="C30:D30"/>
    <mergeCell ref="C31:D31"/>
    <mergeCell ref="C32:D32"/>
    <mergeCell ref="C33:D33"/>
    <mergeCell ref="C34:D34"/>
    <mergeCell ref="C43:D43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60" t="s">
        <v>57</v>
      </c>
      <c r="C3" s="261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8" t="s">
        <v>26</v>
      </c>
      <c r="C4" s="259"/>
      <c r="D4" s="62">
        <v>3441</v>
      </c>
      <c r="E4" s="67">
        <v>62942.640000000007</v>
      </c>
      <c r="F4" s="67">
        <f>E4*1000/D4</f>
        <v>18291.961639058416</v>
      </c>
      <c r="G4" s="67">
        <v>50320</v>
      </c>
      <c r="H4" s="63">
        <f>F4/G4</f>
        <v>0.36351275117365689</v>
      </c>
      <c r="K4" s="14">
        <f>D4*G4</f>
        <v>173151120</v>
      </c>
      <c r="L4" s="14" t="s">
        <v>26</v>
      </c>
      <c r="M4" s="24">
        <f>G4-F4</f>
        <v>32028.038360941584</v>
      </c>
    </row>
    <row r="5" spans="1:13" s="14" customFormat="1" ht="20.100000000000001" customHeight="1">
      <c r="B5" s="254" t="s">
        <v>27</v>
      </c>
      <c r="C5" s="255"/>
      <c r="D5" s="64">
        <v>3752</v>
      </c>
      <c r="E5" s="68">
        <v>110893.38999999996</v>
      </c>
      <c r="F5" s="68">
        <f t="shared" ref="F5:F13" si="0">E5*1000/D5</f>
        <v>29555.807569296365</v>
      </c>
      <c r="G5" s="68">
        <v>105310</v>
      </c>
      <c r="H5" s="65">
        <f t="shared" ref="H5:H10" si="1">F5/G5</f>
        <v>0.28065528030857817</v>
      </c>
      <c r="K5" s="14">
        <f t="shared" ref="K5:K10" si="2">D5*G5</f>
        <v>395123120</v>
      </c>
      <c r="L5" s="14" t="s">
        <v>27</v>
      </c>
      <c r="M5" s="24">
        <f t="shared" ref="M5:M10" si="3">G5-F5</f>
        <v>75754.192430703639</v>
      </c>
    </row>
    <row r="6" spans="1:13" s="14" customFormat="1" ht="20.100000000000001" customHeight="1">
      <c r="B6" s="254" t="s">
        <v>28</v>
      </c>
      <c r="C6" s="255"/>
      <c r="D6" s="64">
        <v>6245</v>
      </c>
      <c r="E6" s="68">
        <v>571515.6100000001</v>
      </c>
      <c r="F6" s="68">
        <f t="shared" si="0"/>
        <v>91515.710168134523</v>
      </c>
      <c r="G6" s="68">
        <v>167650</v>
      </c>
      <c r="H6" s="65">
        <f t="shared" si="1"/>
        <v>0.54587360672910545</v>
      </c>
      <c r="K6" s="14">
        <f t="shared" si="2"/>
        <v>1046974250</v>
      </c>
      <c r="L6" s="14" t="s">
        <v>28</v>
      </c>
      <c r="M6" s="24">
        <f t="shared" si="3"/>
        <v>76134.289831865477</v>
      </c>
    </row>
    <row r="7" spans="1:13" s="14" customFormat="1" ht="20.100000000000001" customHeight="1">
      <c r="B7" s="254" t="s">
        <v>29</v>
      </c>
      <c r="C7" s="255"/>
      <c r="D7" s="64">
        <v>3922</v>
      </c>
      <c r="E7" s="68">
        <v>456369.82</v>
      </c>
      <c r="F7" s="68">
        <f t="shared" si="0"/>
        <v>116361.5043345232</v>
      </c>
      <c r="G7" s="68">
        <v>197050</v>
      </c>
      <c r="H7" s="65">
        <f t="shared" si="1"/>
        <v>0.59051765711506321</v>
      </c>
      <c r="K7" s="14">
        <f t="shared" si="2"/>
        <v>772830100</v>
      </c>
      <c r="L7" s="14" t="s">
        <v>29</v>
      </c>
      <c r="M7" s="24">
        <f t="shared" si="3"/>
        <v>80688.495665476803</v>
      </c>
    </row>
    <row r="8" spans="1:13" s="14" customFormat="1" ht="20.100000000000001" customHeight="1">
      <c r="B8" s="254" t="s">
        <v>30</v>
      </c>
      <c r="C8" s="255"/>
      <c r="D8" s="64">
        <v>2527</v>
      </c>
      <c r="E8" s="68">
        <v>399366.34</v>
      </c>
      <c r="F8" s="68">
        <f t="shared" si="0"/>
        <v>158039.70716264346</v>
      </c>
      <c r="G8" s="68">
        <v>270480</v>
      </c>
      <c r="H8" s="65">
        <f t="shared" si="1"/>
        <v>0.58429350474210096</v>
      </c>
      <c r="K8" s="14">
        <f t="shared" si="2"/>
        <v>683502960</v>
      </c>
      <c r="L8" s="14" t="s">
        <v>30</v>
      </c>
      <c r="M8" s="24">
        <f t="shared" si="3"/>
        <v>112440.29283735654</v>
      </c>
    </row>
    <row r="9" spans="1:13" s="14" customFormat="1" ht="20.100000000000001" customHeight="1">
      <c r="B9" s="254" t="s">
        <v>31</v>
      </c>
      <c r="C9" s="255"/>
      <c r="D9" s="64">
        <v>2360</v>
      </c>
      <c r="E9" s="68">
        <v>444358.51</v>
      </c>
      <c r="F9" s="68">
        <f t="shared" si="0"/>
        <v>188287.50423728814</v>
      </c>
      <c r="G9" s="68">
        <v>309380</v>
      </c>
      <c r="H9" s="65">
        <f t="shared" si="1"/>
        <v>0.60859623840354304</v>
      </c>
      <c r="K9" s="14">
        <f t="shared" si="2"/>
        <v>730136800</v>
      </c>
      <c r="L9" s="14" t="s">
        <v>31</v>
      </c>
      <c r="M9" s="24">
        <f t="shared" si="3"/>
        <v>121092.49576271186</v>
      </c>
    </row>
    <row r="10" spans="1:13" s="14" customFormat="1" ht="20.100000000000001" customHeight="1">
      <c r="B10" s="256" t="s">
        <v>32</v>
      </c>
      <c r="C10" s="257"/>
      <c r="D10" s="72">
        <v>1024</v>
      </c>
      <c r="E10" s="73">
        <v>226102.81999999998</v>
      </c>
      <c r="F10" s="73">
        <f t="shared" si="0"/>
        <v>220803.53515624997</v>
      </c>
      <c r="G10" s="73">
        <v>362170</v>
      </c>
      <c r="H10" s="75">
        <f t="shared" si="1"/>
        <v>0.60966820873139682</v>
      </c>
      <c r="K10" s="14">
        <f t="shared" si="2"/>
        <v>370862080</v>
      </c>
      <c r="L10" s="14" t="s">
        <v>32</v>
      </c>
      <c r="M10" s="24">
        <f t="shared" si="3"/>
        <v>141366.46484375003</v>
      </c>
    </row>
    <row r="11" spans="1:13" s="14" customFormat="1" ht="20.100000000000001" customHeight="1">
      <c r="B11" s="258" t="s">
        <v>64</v>
      </c>
      <c r="C11" s="259"/>
      <c r="D11" s="62">
        <f>SUM(D4:D5)</f>
        <v>7193</v>
      </c>
      <c r="E11" s="67">
        <f>SUM(E4:E5)</f>
        <v>173836.02999999997</v>
      </c>
      <c r="F11" s="67">
        <f t="shared" si="0"/>
        <v>24167.389128319195</v>
      </c>
      <c r="G11" s="82"/>
      <c r="H11" s="63">
        <f>SUM(E4:E5)*1000/SUM(K4:K5)</f>
        <v>0.30590165410277964</v>
      </c>
    </row>
    <row r="12" spans="1:13" s="14" customFormat="1" ht="20.100000000000001" customHeight="1">
      <c r="B12" s="256" t="s">
        <v>58</v>
      </c>
      <c r="C12" s="257"/>
      <c r="D12" s="66">
        <f>SUM(D6:D10)</f>
        <v>16078</v>
      </c>
      <c r="E12" s="78">
        <f>SUM(E6:E10)</f>
        <v>2097713.1</v>
      </c>
      <c r="F12" s="69">
        <f t="shared" si="0"/>
        <v>130471.02251523822</v>
      </c>
      <c r="G12" s="83"/>
      <c r="H12" s="70">
        <f>SUM(E6:E10)*1000/SUM(K6:K10)</f>
        <v>0.58200191366094789</v>
      </c>
    </row>
    <row r="13" spans="1:13" s="14" customFormat="1" ht="20.100000000000001" customHeight="1">
      <c r="B13" s="260" t="s">
        <v>65</v>
      </c>
      <c r="C13" s="261"/>
      <c r="D13" s="71">
        <f>SUM(D11:D12)</f>
        <v>23271</v>
      </c>
      <c r="E13" s="79">
        <f>SUM(E11:E12)</f>
        <v>2271549.13</v>
      </c>
      <c r="F13" s="74">
        <f t="shared" si="0"/>
        <v>97612.871384985599</v>
      </c>
      <c r="G13" s="77"/>
      <c r="H13" s="76">
        <f>SUM(E4:E10)*1000/SUM(K4:K10)</f>
        <v>0.54439912378153976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'12月状況（表紙）'!Print_Area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2018-11-09T01:45:55Z</cp:lastPrinted>
  <dcterms:created xsi:type="dcterms:W3CDTF">2003-07-11T02:30:35Z</dcterms:created>
  <dcterms:modified xsi:type="dcterms:W3CDTF">2025-02-13T05:24:47Z</dcterms:modified>
</cp:coreProperties>
</file>