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月次統計報告\2025年02月報告書\"/>
    </mc:Choice>
  </mc:AlternateContent>
  <xr:revisionPtr revIDLastSave="0" documentId="13_ncr:1_{30FF2B3C-43AD-4243-97EF-6C657F71E68B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2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'02月状況（表紙）'!$A$1:$L$45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4" i="12" l="1"/>
  <c r="H44" i="12" s="1"/>
  <c r="K4" i="13" l="1"/>
  <c r="H42" i="12"/>
  <c r="H41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4" i="12"/>
  <c r="F44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<sst xmlns="http://schemas.openxmlformats.org/spreadsheetml/2006/main" count="261" uniqueCount="188">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</sst>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0-0261-4D76-9846-967DB709ED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21268</c:v>
                </c:pt>
                <c:pt idx="1">
                  <c:v>12895</c:v>
                </c:pt>
                <c:pt idx="2">
                  <c:v>7868</c:v>
                </c:pt>
                <c:pt idx="3">
                  <c:v>4596</c:v>
                </c:pt>
                <c:pt idx="4">
                  <c:v>6353</c:v>
                </c:pt>
                <c:pt idx="5">
                  <c:v>13726</c:v>
                </c:pt>
                <c:pt idx="6">
                  <c:v>20821</c:v>
                </c:pt>
                <c:pt idx="7">
                  <c:v>8170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D76-9846-967DB709EDD1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18132</c:v>
                </c:pt>
                <c:pt idx="1">
                  <c:v>12006</c:v>
                </c:pt>
                <c:pt idx="2">
                  <c:v>6902</c:v>
                </c:pt>
                <c:pt idx="3">
                  <c:v>3758</c:v>
                </c:pt>
                <c:pt idx="4">
                  <c:v>5272</c:v>
                </c:pt>
                <c:pt idx="5">
                  <c:v>11780</c:v>
                </c:pt>
                <c:pt idx="6">
                  <c:v>18054</c:v>
                </c:pt>
                <c:pt idx="7">
                  <c:v>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D76-9846-967DB709EDD1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7318</c:v>
                </c:pt>
                <c:pt idx="1">
                  <c:v>5595</c:v>
                </c:pt>
                <c:pt idx="2">
                  <c:v>3508</c:v>
                </c:pt>
                <c:pt idx="3">
                  <c:v>1752</c:v>
                </c:pt>
                <c:pt idx="4">
                  <c:v>2867</c:v>
                </c:pt>
                <c:pt idx="5">
                  <c:v>6008</c:v>
                </c:pt>
                <c:pt idx="6">
                  <c:v>9069</c:v>
                </c:pt>
                <c:pt idx="7">
                  <c:v>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D76-9846-967DB709EDD1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D76-9846-967DB709EDD1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61-4D76-9846-967DB709EDD1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1-4D76-9846-967DB709E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0.25005352402158088</c:v>
                </c:pt>
                <c:pt idx="1">
                  <c:v>0.3362515712175006</c:v>
                </c:pt>
                <c:pt idx="2">
                  <c:v>0.3829778317898001</c:v>
                </c:pt>
                <c:pt idx="3">
                  <c:v>0.30982892881231222</c:v>
                </c:pt>
                <c:pt idx="4">
                  <c:v>0.3331264510493529</c:v>
                </c:pt>
                <c:pt idx="5">
                  <c:v>0.33385242862439746</c:v>
                </c:pt>
                <c:pt idx="6">
                  <c:v>0.37540422666447426</c:v>
                </c:pt>
                <c:pt idx="7">
                  <c:v>0.36981272019284256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9256"/>
        <c:axId val="618902200"/>
      </c:lineChart>
      <c:catAx>
        <c:axId val="61890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18908864"/>
        <c:crosses val="autoZero"/>
        <c:auto val="1"/>
        <c:lblAlgn val="ctr"/>
        <c:lblOffset val="100"/>
        <c:noMultiLvlLbl val="0"/>
      </c:catAx>
      <c:valAx>
        <c:axId val="6189088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618908472"/>
        <c:crosses val="autoZero"/>
        <c:crossBetween val="between"/>
      </c:valAx>
      <c:valAx>
        <c:axId val="618902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9256"/>
        <c:crosses val="max"/>
        <c:crossBetween val="between"/>
      </c:valAx>
      <c:catAx>
        <c:axId val="618909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8902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7DD-47DB-B4AA-3E634F677CF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7DD-47DB-B4AA-3E634F677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'給付状況（3-2）'!$E$41:$E$43</c:f>
              <c:numCache>
                <c:formatCode>#,##0_);[Red]\(#,##0\)</c:formatCode>
                <c:ptCount val="3"/>
                <c:pt idx="0">
                  <c:v>3716</c:v>
                </c:pt>
                <c:pt idx="1">
                  <c:v>2661</c:v>
                </c:pt>
                <c:pt idx="2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D-47DB-B4AA-3E634F67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C5D-4842-9BAE-DBE8F3C5E5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5D-4842-9BAE-DBE8F3C5E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'給付状況（3-2）'!$G$41:$G$43</c:f>
              <c:numCache>
                <c:formatCode>#,##0_ </c:formatCode>
                <c:ptCount val="3"/>
                <c:pt idx="0">
                  <c:v>1022591.9900000001</c:v>
                </c:pt>
                <c:pt idx="1">
                  <c:v>802215.2100000002</c:v>
                </c:pt>
                <c:pt idx="2">
                  <c:v>148717.85000000009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D-4842-9BAE-DBE8F3C5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33586.000000000007</c:v>
                </c:pt>
                <c:pt idx="1">
                  <c:v>852.82</c:v>
                </c:pt>
                <c:pt idx="2">
                  <c:v>17344.340000000004</c:v>
                </c:pt>
                <c:pt idx="3">
                  <c:v>541.41999999999996</c:v>
                </c:pt>
                <c:pt idx="4">
                  <c:v>125953.04999999999</c:v>
                </c:pt>
                <c:pt idx="5">
                  <c:v>9091.8299999999981</c:v>
                </c:pt>
                <c:pt idx="6">
                  <c:v>483106.01999999996</c:v>
                </c:pt>
                <c:pt idx="7">
                  <c:v>5076.5700000000006</c:v>
                </c:pt>
                <c:pt idx="8">
                  <c:v>5516.5300000000007</c:v>
                </c:pt>
                <c:pt idx="9">
                  <c:v>19125.460000000003</c:v>
                </c:pt>
                <c:pt idx="10">
                  <c:v>14528.75</c:v>
                </c:pt>
                <c:pt idx="11">
                  <c:v>98831.010000000009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432"/>
        <c:axId val="706634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178</c:v>
                </c:pt>
                <c:pt idx="1">
                  <c:v>5</c:v>
                </c:pt>
                <c:pt idx="2">
                  <c:v>129</c:v>
                </c:pt>
                <c:pt idx="3">
                  <c:v>15</c:v>
                </c:pt>
                <c:pt idx="4">
                  <c:v>558</c:v>
                </c:pt>
                <c:pt idx="5">
                  <c:v>126</c:v>
                </c:pt>
                <c:pt idx="6">
                  <c:v>1807</c:v>
                </c:pt>
                <c:pt idx="7">
                  <c:v>22</c:v>
                </c:pt>
                <c:pt idx="8">
                  <c:v>28</c:v>
                </c:pt>
                <c:pt idx="9">
                  <c:v>66</c:v>
                </c:pt>
                <c:pt idx="10">
                  <c:v>50</c:v>
                </c:pt>
                <c:pt idx="11">
                  <c:v>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1608"/>
        <c:axId val="618912392"/>
      </c:lineChart>
      <c:catAx>
        <c:axId val="61891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2392"/>
        <c:crosses val="autoZero"/>
        <c:auto val="1"/>
        <c:lblAlgn val="ctr"/>
        <c:lblOffset val="100"/>
        <c:noMultiLvlLbl val="0"/>
      </c:catAx>
      <c:valAx>
        <c:axId val="6189123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1608"/>
        <c:crosses val="autoZero"/>
        <c:crossBetween val="between"/>
      </c:valAx>
      <c:valAx>
        <c:axId val="706634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06634432"/>
        <c:crosses val="max"/>
        <c:crossBetween val="between"/>
      </c:valAx>
      <c:catAx>
        <c:axId val="7066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4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18110.309892729445</c:v>
                </c:pt>
                <c:pt idx="1">
                  <c:v>29306.090367965364</c:v>
                </c:pt>
                <c:pt idx="2">
                  <c:v>86467.321604735291</c:v>
                </c:pt>
                <c:pt idx="3">
                  <c:v>109549.41253951527</c:v>
                </c:pt>
                <c:pt idx="4">
                  <c:v>146341.65770979744</c:v>
                </c:pt>
                <c:pt idx="5">
                  <c:v>177452.03206239172</c:v>
                </c:pt>
                <c:pt idx="6">
                  <c:v>209271.49809160308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6392"/>
        <c:axId val="7066356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3356</c:v>
                </c:pt>
                <c:pt idx="1">
                  <c:v>3696</c:v>
                </c:pt>
                <c:pt idx="2">
                  <c:v>6082</c:v>
                </c:pt>
                <c:pt idx="3">
                  <c:v>3796</c:v>
                </c:pt>
                <c:pt idx="4">
                  <c:v>2419</c:v>
                </c:pt>
                <c:pt idx="5">
                  <c:v>2308</c:v>
                </c:pt>
                <c:pt idx="6">
                  <c:v>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35216"/>
        <c:axId val="706636000"/>
      </c:lineChart>
      <c:catAx>
        <c:axId val="70663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36000"/>
        <c:crosses val="autoZero"/>
        <c:auto val="1"/>
        <c:lblAlgn val="ctr"/>
        <c:lblOffset val="100"/>
        <c:noMultiLvlLbl val="0"/>
      </c:catAx>
      <c:valAx>
        <c:axId val="706636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5216"/>
        <c:crosses val="autoZero"/>
        <c:crossBetween val="between"/>
      </c:valAx>
      <c:valAx>
        <c:axId val="7066356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06636392"/>
        <c:crosses val="max"/>
        <c:crossBetween val="between"/>
      </c:valAx>
      <c:catAx>
        <c:axId val="70663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56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040"/>
        <c:axId val="7066285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18110.309892729445</c:v>
                </c:pt>
                <c:pt idx="1">
                  <c:v>29306.090367965364</c:v>
                </c:pt>
                <c:pt idx="2">
                  <c:v>86467.321604735291</c:v>
                </c:pt>
                <c:pt idx="3">
                  <c:v>109549.41253951527</c:v>
                </c:pt>
                <c:pt idx="4">
                  <c:v>146341.65770979744</c:v>
                </c:pt>
                <c:pt idx="5">
                  <c:v>177452.03206239172</c:v>
                </c:pt>
                <c:pt idx="6">
                  <c:v>209271.49809160308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27768"/>
        <c:axId val="706624632"/>
      </c:barChart>
      <c:catAx>
        <c:axId val="70663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28552"/>
        <c:crosses val="autoZero"/>
        <c:auto val="1"/>
        <c:lblAlgn val="ctr"/>
        <c:lblOffset val="100"/>
        <c:noMultiLvlLbl val="0"/>
      </c:catAx>
      <c:valAx>
        <c:axId val="70662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4040"/>
        <c:crosses val="autoZero"/>
        <c:crossBetween val="between"/>
      </c:valAx>
      <c:valAx>
        <c:axId val="706624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06627768"/>
        <c:crosses val="max"/>
        <c:crossBetween val="between"/>
      </c:valAx>
      <c:catAx>
        <c:axId val="70662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24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7B2-4E26-AECA-08A5518F020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7B2-4E26-AECA-08A5518F020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7B2-4E26-AECA-08A5518F020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7208</c:v>
                </c:pt>
                <c:pt idx="1">
                  <c:v>5810</c:v>
                </c:pt>
                <c:pt idx="2">
                  <c:v>8533</c:v>
                </c:pt>
                <c:pt idx="3">
                  <c:v>5396</c:v>
                </c:pt>
                <c:pt idx="4">
                  <c:v>4555</c:v>
                </c:pt>
                <c:pt idx="5">
                  <c:v>5639</c:v>
                </c:pt>
                <c:pt idx="6">
                  <c:v>2963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2-4E26-AECA-08A5518F02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AC9-4EBE-9D79-F1275C8CB88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AC9-4EBE-9D79-F1275C8CB88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AC9-4EBE-9D79-F1275C8CB8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788</c:v>
                </c:pt>
                <c:pt idx="1">
                  <c:v>726</c:v>
                </c:pt>
                <c:pt idx="2">
                  <c:v>667</c:v>
                </c:pt>
                <c:pt idx="3">
                  <c:v>564</c:v>
                </c:pt>
                <c:pt idx="4">
                  <c:v>406</c:v>
                </c:pt>
                <c:pt idx="5">
                  <c:v>505</c:v>
                </c:pt>
                <c:pt idx="6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9-4EBE-9D79-F1275C8CB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9D-4349-BE6D-A8967930A3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89D-4349-BE6D-A8967930A36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89D-4349-BE6D-A8967930A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6420</c:v>
                </c:pt>
                <c:pt idx="1">
                  <c:v>5084</c:v>
                </c:pt>
                <c:pt idx="2">
                  <c:v>7866</c:v>
                </c:pt>
                <c:pt idx="3">
                  <c:v>4832</c:v>
                </c:pt>
                <c:pt idx="4">
                  <c:v>4149</c:v>
                </c:pt>
                <c:pt idx="5">
                  <c:v>5134</c:v>
                </c:pt>
                <c:pt idx="6">
                  <c:v>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D-4349-BE6D-A8967930A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1237</c:v>
                </c:pt>
                <c:pt idx="1">
                  <c:v>1274</c:v>
                </c:pt>
                <c:pt idx="2">
                  <c:v>791</c:v>
                </c:pt>
                <c:pt idx="3">
                  <c:v>208</c:v>
                </c:pt>
                <c:pt idx="4">
                  <c:v>340</c:v>
                </c:pt>
                <c:pt idx="5">
                  <c:v>747</c:v>
                </c:pt>
                <c:pt idx="6">
                  <c:v>2024</c:v>
                </c:pt>
                <c:pt idx="7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04E-A353-00AA3EB4E7FA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1208</c:v>
                </c:pt>
                <c:pt idx="1">
                  <c:v>1045</c:v>
                </c:pt>
                <c:pt idx="2">
                  <c:v>400</c:v>
                </c:pt>
                <c:pt idx="3">
                  <c:v>228</c:v>
                </c:pt>
                <c:pt idx="4">
                  <c:v>258</c:v>
                </c:pt>
                <c:pt idx="5">
                  <c:v>769</c:v>
                </c:pt>
                <c:pt idx="6">
                  <c:v>1492</c:v>
                </c:pt>
                <c:pt idx="7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2-404E-A353-00AA3EB4E7FA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1354</c:v>
                </c:pt>
                <c:pt idx="1">
                  <c:v>1118</c:v>
                </c:pt>
                <c:pt idx="2">
                  <c:v>858</c:v>
                </c:pt>
                <c:pt idx="3">
                  <c:v>334</c:v>
                </c:pt>
                <c:pt idx="4">
                  <c:v>512</c:v>
                </c:pt>
                <c:pt idx="5">
                  <c:v>1416</c:v>
                </c:pt>
                <c:pt idx="6">
                  <c:v>2136</c:v>
                </c:pt>
                <c:pt idx="7">
                  <c:v>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2-404E-A353-00AA3EB4E7FA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1020</c:v>
                </c:pt>
                <c:pt idx="1">
                  <c:v>717</c:v>
                </c:pt>
                <c:pt idx="2">
                  <c:v>483</c:v>
                </c:pt>
                <c:pt idx="3">
                  <c:v>228</c:v>
                </c:pt>
                <c:pt idx="4">
                  <c:v>320</c:v>
                </c:pt>
                <c:pt idx="5">
                  <c:v>768</c:v>
                </c:pt>
                <c:pt idx="6">
                  <c:v>1450</c:v>
                </c:pt>
                <c:pt idx="7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62-404E-A353-00AA3EB4E7FA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825</c:v>
                </c:pt>
                <c:pt idx="1">
                  <c:v>613</c:v>
                </c:pt>
                <c:pt idx="2">
                  <c:v>387</c:v>
                </c:pt>
                <c:pt idx="3">
                  <c:v>178</c:v>
                </c:pt>
                <c:pt idx="4">
                  <c:v>318</c:v>
                </c:pt>
                <c:pt idx="5">
                  <c:v>660</c:v>
                </c:pt>
                <c:pt idx="6">
                  <c:v>1223</c:v>
                </c:pt>
                <c:pt idx="7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2-404E-A353-00AA3EB4E7FA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1048</c:v>
                </c:pt>
                <c:pt idx="1">
                  <c:v>685</c:v>
                </c:pt>
                <c:pt idx="2">
                  <c:v>503</c:v>
                </c:pt>
                <c:pt idx="3">
                  <c:v>213</c:v>
                </c:pt>
                <c:pt idx="4">
                  <c:v>395</c:v>
                </c:pt>
                <c:pt idx="5">
                  <c:v>778</c:v>
                </c:pt>
                <c:pt idx="6">
                  <c:v>1452</c:v>
                </c:pt>
                <c:pt idx="7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2-404E-A353-00AA3EB4E7FA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569</c:v>
                </c:pt>
                <c:pt idx="1">
                  <c:v>357</c:v>
                </c:pt>
                <c:pt idx="2">
                  <c:v>319</c:v>
                </c:pt>
                <c:pt idx="3">
                  <c:v>120</c:v>
                </c:pt>
                <c:pt idx="4">
                  <c:v>211</c:v>
                </c:pt>
                <c:pt idx="5">
                  <c:v>394</c:v>
                </c:pt>
                <c:pt idx="6">
                  <c:v>713</c:v>
                </c:pt>
                <c:pt idx="7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5336"/>
        <c:axId val="61890298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0.15542189306049059</c:v>
                </c:pt>
                <c:pt idx="1">
                  <c:v>0.19048399790136411</c:v>
                </c:pt>
                <c:pt idx="2">
                  <c:v>0.20467228361965203</c:v>
                </c:pt>
                <c:pt idx="3">
                  <c:v>0.14931723728478133</c:v>
                </c:pt>
                <c:pt idx="4">
                  <c:v>0.16243444659122275</c:v>
                </c:pt>
                <c:pt idx="5">
                  <c:v>0.17554102938376595</c:v>
                </c:pt>
                <c:pt idx="6">
                  <c:v>0.2187969297513766</c:v>
                </c:pt>
                <c:pt idx="7">
                  <c:v>0.17087845968712395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5728"/>
        <c:axId val="618903376"/>
      </c:lineChart>
      <c:catAx>
        <c:axId val="61890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618902984"/>
        <c:crosses val="autoZero"/>
        <c:auto val="1"/>
        <c:lblAlgn val="ctr"/>
        <c:lblOffset val="100"/>
        <c:noMultiLvlLbl val="0"/>
      </c:catAx>
      <c:valAx>
        <c:axId val="618902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5336"/>
        <c:crosses val="autoZero"/>
        <c:crossBetween val="between"/>
      </c:valAx>
      <c:valAx>
        <c:axId val="6189033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5728"/>
        <c:crosses val="max"/>
        <c:crossBetween val="between"/>
      </c:valAx>
      <c:catAx>
        <c:axId val="6189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3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0.64757112444358433</c:v>
                </c:pt>
                <c:pt idx="1">
                  <c:v>0.62242771555092469</c:v>
                </c:pt>
                <c:pt idx="2">
                  <c:v>0.59972624168947986</c:v>
                </c:pt>
                <c:pt idx="3">
                  <c:v>0.64593053395541733</c:v>
                </c:pt>
                <c:pt idx="4">
                  <c:v>0.60657938905673048</c:v>
                </c:pt>
                <c:pt idx="5">
                  <c:v>0.63809946714031973</c:v>
                </c:pt>
                <c:pt idx="6">
                  <c:v>0.65422044309476157</c:v>
                </c:pt>
                <c:pt idx="7">
                  <c:v>0.58950348432055744</c:v>
                </c:pt>
                <c:pt idx="8">
                  <c:v>0.63277087858031222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4-4A39-83CC-D65A7E3E9D62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0.1826978904586801</c:v>
                </c:pt>
                <c:pt idx="1">
                  <c:v>0.21138317270122428</c:v>
                </c:pt>
                <c:pt idx="2">
                  <c:v>0.18752444270629645</c:v>
                </c:pt>
                <c:pt idx="3">
                  <c:v>0.15707620528771385</c:v>
                </c:pt>
                <c:pt idx="4">
                  <c:v>0.14501510574018128</c:v>
                </c:pt>
                <c:pt idx="5">
                  <c:v>0.130550621669627</c:v>
                </c:pt>
                <c:pt idx="6">
                  <c:v>0.15080405825108703</c:v>
                </c:pt>
                <c:pt idx="7">
                  <c:v>0.18401567944250871</c:v>
                </c:pt>
                <c:pt idx="8">
                  <c:v>0.16923762321100408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4-4A39-83CC-D65A7E3E9D62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5.2544997096961484E-2</c:v>
                </c:pt>
                <c:pt idx="1">
                  <c:v>5.2748111487366502E-2</c:v>
                </c:pt>
                <c:pt idx="2">
                  <c:v>9.3077825576847864E-2</c:v>
                </c:pt>
                <c:pt idx="3">
                  <c:v>3.110419906687403E-2</c:v>
                </c:pt>
                <c:pt idx="4">
                  <c:v>0.10775427995971802</c:v>
                </c:pt>
                <c:pt idx="5">
                  <c:v>8.6737714624037898E-2</c:v>
                </c:pt>
                <c:pt idx="6">
                  <c:v>8.1855200496928709E-2</c:v>
                </c:pt>
                <c:pt idx="7">
                  <c:v>6.7290940766550525E-2</c:v>
                </c:pt>
                <c:pt idx="8">
                  <c:v>7.2135286146535235E-2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4-4A39-83CC-D65A7E3E9D62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0.11718598800077415</c:v>
                </c:pt>
                <c:pt idx="1">
                  <c:v>0.1134410002604845</c:v>
                </c:pt>
                <c:pt idx="2">
                  <c:v>0.11967149002737583</c:v>
                </c:pt>
                <c:pt idx="3">
                  <c:v>0.16588906168999482</c:v>
                </c:pt>
                <c:pt idx="4">
                  <c:v>0.14065122524337026</c:v>
                </c:pt>
                <c:pt idx="5">
                  <c:v>0.1446121965660154</c:v>
                </c:pt>
                <c:pt idx="6">
                  <c:v>0.11312029815722272</c:v>
                </c:pt>
                <c:pt idx="7">
                  <c:v>0.15918989547038329</c:v>
                </c:pt>
                <c:pt idx="8">
                  <c:v>0.12585621206214848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04-4A39-83CC-D65A7E3E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1416"/>
        <c:axId val="618898280"/>
      </c:barChart>
      <c:catAx>
        <c:axId val="618901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898280"/>
        <c:crosses val="autoZero"/>
        <c:auto val="1"/>
        <c:lblAlgn val="ctr"/>
        <c:lblOffset val="100"/>
        <c:noMultiLvlLbl val="0"/>
      </c:catAx>
      <c:valAx>
        <c:axId val="618898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1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0.40259157431922998</c:v>
                </c:pt>
                <c:pt idx="1">
                  <c:v>0.43027396609847596</c:v>
                </c:pt>
                <c:pt idx="2">
                  <c:v>0.36838295055165937</c:v>
                </c:pt>
                <c:pt idx="3">
                  <c:v>0.37996299616892287</c:v>
                </c:pt>
                <c:pt idx="4">
                  <c:v>0.37562752909157765</c:v>
                </c:pt>
                <c:pt idx="5">
                  <c:v>0.3678473775753493</c:v>
                </c:pt>
                <c:pt idx="6">
                  <c:v>0.41117315583168013</c:v>
                </c:pt>
                <c:pt idx="7">
                  <c:v>0.36672376800158751</c:v>
                </c:pt>
                <c:pt idx="8">
                  <c:v>0.39432533176318407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7-4C78-BD2E-2EB74225C3B6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4.2104620367678765E-2</c:v>
                </c:pt>
                <c:pt idx="1">
                  <c:v>4.6958150458385466E-2</c:v>
                </c:pt>
                <c:pt idx="2">
                  <c:v>3.6874873251975505E-2</c:v>
                </c:pt>
                <c:pt idx="3">
                  <c:v>3.0304347144205164E-2</c:v>
                </c:pt>
                <c:pt idx="4">
                  <c:v>2.8553416610956627E-2</c:v>
                </c:pt>
                <c:pt idx="5">
                  <c:v>2.4594212203494264E-2</c:v>
                </c:pt>
                <c:pt idx="6">
                  <c:v>2.9590686166098175E-2</c:v>
                </c:pt>
                <c:pt idx="7">
                  <c:v>3.6051534113682102E-2</c:v>
                </c:pt>
                <c:pt idx="8">
                  <c:v>3.4644683427812281E-2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7-4C78-BD2E-2EB74225C3B6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0.12493399159414573</c:v>
                </c:pt>
                <c:pt idx="1">
                  <c:v>0.12919296048580911</c:v>
                </c:pt>
                <c:pt idx="2">
                  <c:v>0.21313723922326572</c:v>
                </c:pt>
                <c:pt idx="3">
                  <c:v>6.5386921798802664E-2</c:v>
                </c:pt>
                <c:pt idx="4">
                  <c:v>0.20189765186282935</c:v>
                </c:pt>
                <c:pt idx="5">
                  <c:v>0.18921034692061675</c:v>
                </c:pt>
                <c:pt idx="6">
                  <c:v>0.20341398344073544</c:v>
                </c:pt>
                <c:pt idx="7">
                  <c:v>0.1305679774921053</c:v>
                </c:pt>
                <c:pt idx="8">
                  <c:v>0.16668477608924023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7-4C78-BD2E-2EB74225C3B6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0.43036981371894545</c:v>
                </c:pt>
                <c:pt idx="1">
                  <c:v>0.39357492295732954</c:v>
                </c:pt>
                <c:pt idx="2">
                  <c:v>0.38160493697309938</c:v>
                </c:pt>
                <c:pt idx="3">
                  <c:v>0.52434573488806935</c:v>
                </c:pt>
                <c:pt idx="4">
                  <c:v>0.39392140243463647</c:v>
                </c:pt>
                <c:pt idx="5">
                  <c:v>0.41834806330053959</c:v>
                </c:pt>
                <c:pt idx="6">
                  <c:v>0.35582217456148629</c:v>
                </c:pt>
                <c:pt idx="7">
                  <c:v>0.46665672039262507</c:v>
                </c:pt>
                <c:pt idx="8">
                  <c:v>0.40434520871976332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7-4C78-BD2E-2EB74225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4160"/>
        <c:axId val="618904552"/>
      </c:barChart>
      <c:catAx>
        <c:axId val="61890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904552"/>
        <c:crosses val="autoZero"/>
        <c:auto val="1"/>
        <c:lblAlgn val="ctr"/>
        <c:lblOffset val="100"/>
        <c:noMultiLvlLbl val="0"/>
      </c:catAx>
      <c:valAx>
        <c:axId val="6189045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41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289768.92</c:v>
                </c:pt>
                <c:pt idx="1">
                  <c:v>15037.349999999997</c:v>
                </c:pt>
                <c:pt idx="2">
                  <c:v>102871.08000000002</c:v>
                </c:pt>
                <c:pt idx="3">
                  <c:v>18209.109999999997</c:v>
                </c:pt>
                <c:pt idx="4">
                  <c:v>63541.589999999982</c:v>
                </c:pt>
                <c:pt idx="5">
                  <c:v>713061.60000000033</c:v>
                </c:pt>
                <c:pt idx="6">
                  <c:v>251117.41</c:v>
                </c:pt>
                <c:pt idx="7">
                  <c:v>117505.74</c:v>
                </c:pt>
                <c:pt idx="8">
                  <c:v>16589.929999999997</c:v>
                </c:pt>
                <c:pt idx="9">
                  <c:v>0</c:v>
                </c:pt>
                <c:pt idx="10">
                  <c:v>126758.91999999998</c:v>
                </c:pt>
                <c:pt idx="11">
                  <c:v>210158.46000000002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08080"/>
        <c:axId val="6189076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4897</c:v>
                </c:pt>
                <c:pt idx="1">
                  <c:v>223</c:v>
                </c:pt>
                <c:pt idx="2">
                  <c:v>2350</c:v>
                </c:pt>
                <c:pt idx="3">
                  <c:v>437</c:v>
                </c:pt>
                <c:pt idx="4">
                  <c:v>4912</c:v>
                </c:pt>
                <c:pt idx="5">
                  <c:v>6676</c:v>
                </c:pt>
                <c:pt idx="6">
                  <c:v>3087</c:v>
                </c:pt>
                <c:pt idx="7">
                  <c:v>1046</c:v>
                </c:pt>
                <c:pt idx="8">
                  <c:v>204</c:v>
                </c:pt>
                <c:pt idx="9">
                  <c:v>0</c:v>
                </c:pt>
                <c:pt idx="10">
                  <c:v>9211</c:v>
                </c:pt>
                <c:pt idx="11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6512"/>
        <c:axId val="618906904"/>
      </c:lineChart>
      <c:catAx>
        <c:axId val="61890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06904"/>
        <c:crosses val="autoZero"/>
        <c:auto val="1"/>
        <c:lblAlgn val="ctr"/>
        <c:lblOffset val="100"/>
        <c:noMultiLvlLbl val="0"/>
      </c:catAx>
      <c:valAx>
        <c:axId val="618906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6512"/>
        <c:crosses val="autoZero"/>
        <c:crossBetween val="between"/>
      </c:valAx>
      <c:valAx>
        <c:axId val="6189076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08080"/>
        <c:crosses val="max"/>
        <c:crossBetween val="between"/>
      </c:valAx>
      <c:catAx>
        <c:axId val="61890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30.28</c:v>
                </c:pt>
                <c:pt idx="1">
                  <c:v>22403.79</c:v>
                </c:pt>
                <c:pt idx="2">
                  <c:v>6854.4199999999992</c:v>
                </c:pt>
                <c:pt idx="3">
                  <c:v>5144.67</c:v>
                </c:pt>
                <c:pt idx="4">
                  <c:v>82734.899999999994</c:v>
                </c:pt>
                <c:pt idx="5">
                  <c:v>2123.29</c:v>
                </c:pt>
                <c:pt idx="6">
                  <c:v>461.41</c:v>
                </c:pt>
                <c:pt idx="7">
                  <c:v>0</c:v>
                </c:pt>
                <c:pt idx="8">
                  <c:v>32047.170000000002</c:v>
                </c:pt>
                <c:pt idx="9">
                  <c:v>17293.579999999998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10432"/>
        <c:axId val="618910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2</c:v>
                </c:pt>
                <c:pt idx="1">
                  <c:v>748</c:v>
                </c:pt>
                <c:pt idx="2">
                  <c:v>195</c:v>
                </c:pt>
                <c:pt idx="3">
                  <c:v>436</c:v>
                </c:pt>
                <c:pt idx="4">
                  <c:v>2375</c:v>
                </c:pt>
                <c:pt idx="5">
                  <c:v>53</c:v>
                </c:pt>
                <c:pt idx="6">
                  <c:v>13</c:v>
                </c:pt>
                <c:pt idx="7">
                  <c:v>0</c:v>
                </c:pt>
                <c:pt idx="8">
                  <c:v>5073</c:v>
                </c:pt>
                <c:pt idx="9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2784"/>
        <c:axId val="618910040"/>
      </c:lineChart>
      <c:catAx>
        <c:axId val="6189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0040"/>
        <c:crosses val="autoZero"/>
        <c:auto val="1"/>
        <c:lblAlgn val="ctr"/>
        <c:lblOffset val="100"/>
        <c:noMultiLvlLbl val="0"/>
      </c:catAx>
      <c:valAx>
        <c:axId val="618910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2784"/>
        <c:crosses val="autoZero"/>
        <c:crossBetween val="between"/>
      </c:valAx>
      <c:valAx>
        <c:axId val="618910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10432"/>
        <c:crosses val="max"/>
        <c:crossBetween val="between"/>
      </c:valAx>
      <c:catAx>
        <c:axId val="61891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10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36.0%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27.8%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51.6%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55.6%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54.1%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57.4%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57.8%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7"/>
  <sheetViews>
    <sheetView tabSelected="1" view="pageBreakPreview" zoomScale="75" zoomScaleNormal="75" zoomScaleSheetLayoutView="75" workbookViewId="0"/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" customHeight="1"/>
    <row r="47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201" t="s">
        <v>0</v>
      </c>
      <c r="D3" s="203" t="s">
        <v>12</v>
      </c>
      <c r="E3" s="20"/>
      <c r="F3" s="20"/>
      <c r="G3" s="21"/>
      <c r="H3" s="201" t="s">
        <v>13</v>
      </c>
      <c r="I3" s="201" t="s">
        <v>14</v>
      </c>
      <c r="J3" s="27"/>
    </row>
    <row r="4" spans="1:13" ht="20.100000000000001" customHeight="1" thickBot="1">
      <c r="B4" s="16"/>
      <c r="C4" s="202"/>
      <c r="D4" s="204"/>
      <c r="E4" s="22" t="s">
        <v>15</v>
      </c>
      <c r="F4" s="22" t="s">
        <v>143</v>
      </c>
      <c r="G4" s="23" t="s">
        <v>142</v>
      </c>
      <c r="H4" s="202"/>
      <c r="I4" s="202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677411</v>
      </c>
      <c r="D5" s="30">
        <f>SUM(E5:G5)</f>
        <v>219492</v>
      </c>
      <c r="E5" s="31">
        <f>SUM(E6:E13)</f>
        <v>95697</v>
      </c>
      <c r="F5" s="31">
        <f>SUM(F6:F13)</f>
        <v>83680</v>
      </c>
      <c r="G5" s="32">
        <f t="shared" ref="G5:H5" si="0">SUM(G6:G13)</f>
        <v>40115</v>
      </c>
      <c r="H5" s="29">
        <f t="shared" si="0"/>
        <v>214658</v>
      </c>
      <c r="I5" s="33">
        <f>D5/C5</f>
        <v>0.32401599619728644</v>
      </c>
      <c r="J5" s="26"/>
      <c r="K5" s="24">
        <f t="shared" ref="K5:K13" si="1">C5-D5-H5</f>
        <v>243261</v>
      </c>
      <c r="L5" s="58">
        <f>E5/C5</f>
        <v>0.14126874231448855</v>
      </c>
      <c r="M5" s="58">
        <f>G5/C5</f>
        <v>5.92181113090871E-2</v>
      </c>
    </row>
    <row r="6" spans="1:13" ht="20.100000000000001" customHeight="1" thickTop="1">
      <c r="B6" s="18" t="s">
        <v>17</v>
      </c>
      <c r="C6" s="34">
        <v>186832</v>
      </c>
      <c r="D6" s="35">
        <f t="shared" ref="D6:D13" si="2">SUM(E6:G6)</f>
        <v>46718</v>
      </c>
      <c r="E6" s="36">
        <v>21268</v>
      </c>
      <c r="F6" s="36">
        <v>18132</v>
      </c>
      <c r="G6" s="37">
        <v>7318</v>
      </c>
      <c r="H6" s="34">
        <v>63624</v>
      </c>
      <c r="I6" s="38">
        <f t="shared" ref="I6:I13" si="3">D6/C6</f>
        <v>0.25005352402158088</v>
      </c>
      <c r="J6" s="26"/>
      <c r="K6" s="24">
        <f t="shared" si="1"/>
        <v>76490</v>
      </c>
      <c r="L6" s="58">
        <f t="shared" ref="L6:L13" si="4">E6/C6</f>
        <v>0.11383488909822728</v>
      </c>
      <c r="M6" s="58">
        <f t="shared" ref="M6:M13" si="5">G6/C6</f>
        <v>3.9168878992892009E-2</v>
      </c>
    </row>
    <row r="7" spans="1:13" ht="20.100000000000001" customHeight="1">
      <c r="B7" s="19" t="s">
        <v>18</v>
      </c>
      <c r="C7" s="39">
        <v>90694</v>
      </c>
      <c r="D7" s="40">
        <f t="shared" si="2"/>
        <v>30496</v>
      </c>
      <c r="E7" s="41">
        <v>12895</v>
      </c>
      <c r="F7" s="41">
        <v>12006</v>
      </c>
      <c r="G7" s="42">
        <v>5595</v>
      </c>
      <c r="H7" s="39">
        <v>28457</v>
      </c>
      <c r="I7" s="43">
        <f t="shared" si="3"/>
        <v>0.3362515712175006</v>
      </c>
      <c r="J7" s="26"/>
      <c r="K7" s="24">
        <f t="shared" si="1"/>
        <v>31741</v>
      </c>
      <c r="L7" s="58">
        <f t="shared" si="4"/>
        <v>0.1421814011952279</v>
      </c>
      <c r="M7" s="58">
        <f t="shared" si="5"/>
        <v>6.1690960813284228E-2</v>
      </c>
    </row>
    <row r="8" spans="1:13" ht="20.100000000000001" customHeight="1">
      <c r="B8" s="19" t="s">
        <v>19</v>
      </c>
      <c r="C8" s="39">
        <v>47726</v>
      </c>
      <c r="D8" s="40">
        <f t="shared" si="2"/>
        <v>18278</v>
      </c>
      <c r="E8" s="41">
        <v>7868</v>
      </c>
      <c r="F8" s="41">
        <v>6902</v>
      </c>
      <c r="G8" s="42">
        <v>3508</v>
      </c>
      <c r="H8" s="39">
        <v>14187</v>
      </c>
      <c r="I8" s="43">
        <f t="shared" si="3"/>
        <v>0.3829778317898001</v>
      </c>
      <c r="J8" s="26"/>
      <c r="K8" s="24">
        <f t="shared" si="1"/>
        <v>15261</v>
      </c>
      <c r="L8" s="58">
        <f t="shared" si="4"/>
        <v>0.16485772953945438</v>
      </c>
      <c r="M8" s="58">
        <f t="shared" si="5"/>
        <v>7.3502912458617939E-2</v>
      </c>
    </row>
    <row r="9" spans="1:13" ht="20.100000000000001" customHeight="1">
      <c r="B9" s="19" t="s">
        <v>20</v>
      </c>
      <c r="C9" s="39">
        <v>32618</v>
      </c>
      <c r="D9" s="40">
        <f t="shared" si="2"/>
        <v>10106</v>
      </c>
      <c r="E9" s="41">
        <v>4596</v>
      </c>
      <c r="F9" s="41">
        <v>3758</v>
      </c>
      <c r="G9" s="42">
        <v>1752</v>
      </c>
      <c r="H9" s="39">
        <v>10334</v>
      </c>
      <c r="I9" s="43">
        <f t="shared" si="3"/>
        <v>0.30982892881231222</v>
      </c>
      <c r="J9" s="26"/>
      <c r="K9" s="24">
        <f t="shared" si="1"/>
        <v>12178</v>
      </c>
      <c r="L9" s="58">
        <f t="shared" si="4"/>
        <v>0.14090379545036483</v>
      </c>
      <c r="M9" s="58">
        <f t="shared" si="5"/>
        <v>5.3712673983689986E-2</v>
      </c>
    </row>
    <row r="10" spans="1:13" ht="20.100000000000001" customHeight="1">
      <c r="B10" s="19" t="s">
        <v>21</v>
      </c>
      <c r="C10" s="39">
        <v>43503</v>
      </c>
      <c r="D10" s="40">
        <f t="shared" si="2"/>
        <v>14492</v>
      </c>
      <c r="E10" s="41">
        <v>6353</v>
      </c>
      <c r="F10" s="41">
        <v>5272</v>
      </c>
      <c r="G10" s="42">
        <v>2867</v>
      </c>
      <c r="H10" s="39">
        <v>13381</v>
      </c>
      <c r="I10" s="43">
        <f t="shared" si="3"/>
        <v>0.3331264510493529</v>
      </c>
      <c r="J10" s="26"/>
      <c r="K10" s="24">
        <f t="shared" si="1"/>
        <v>15630</v>
      </c>
      <c r="L10" s="58">
        <f t="shared" si="4"/>
        <v>0.14603590556973081</v>
      </c>
      <c r="M10" s="58">
        <f t="shared" si="5"/>
        <v>6.5903500907983359E-2</v>
      </c>
    </row>
    <row r="11" spans="1:13" ht="20.100000000000001" customHeight="1">
      <c r="B11" s="19" t="s">
        <v>22</v>
      </c>
      <c r="C11" s="39">
        <v>94395</v>
      </c>
      <c r="D11" s="40">
        <f t="shared" si="2"/>
        <v>31514</v>
      </c>
      <c r="E11" s="41">
        <v>13726</v>
      </c>
      <c r="F11" s="41">
        <v>11780</v>
      </c>
      <c r="G11" s="42">
        <v>6008</v>
      </c>
      <c r="H11" s="39">
        <v>30347</v>
      </c>
      <c r="I11" s="43">
        <f t="shared" si="3"/>
        <v>0.33385242862439746</v>
      </c>
      <c r="J11" s="26"/>
      <c r="K11" s="24">
        <f t="shared" si="1"/>
        <v>32534</v>
      </c>
      <c r="L11" s="58">
        <f t="shared" si="4"/>
        <v>0.14541024418666243</v>
      </c>
      <c r="M11" s="58">
        <f t="shared" si="5"/>
        <v>6.3647438953334398E-2</v>
      </c>
    </row>
    <row r="12" spans="1:13" ht="20.100000000000001" customHeight="1">
      <c r="B12" s="19" t="s">
        <v>23</v>
      </c>
      <c r="C12" s="39">
        <v>127713</v>
      </c>
      <c r="D12" s="40">
        <f t="shared" si="2"/>
        <v>47944</v>
      </c>
      <c r="E12" s="41">
        <v>20821</v>
      </c>
      <c r="F12" s="41">
        <v>18054</v>
      </c>
      <c r="G12" s="42">
        <v>9069</v>
      </c>
      <c r="H12" s="39">
        <v>37918</v>
      </c>
      <c r="I12" s="43">
        <f t="shared" si="3"/>
        <v>0.37540422666447426</v>
      </c>
      <c r="J12" s="26"/>
      <c r="K12" s="24">
        <f t="shared" si="1"/>
        <v>41851</v>
      </c>
      <c r="L12" s="58">
        <f t="shared" si="4"/>
        <v>0.16302960544345524</v>
      </c>
      <c r="M12" s="58">
        <f t="shared" si="5"/>
        <v>7.1010781987738136E-2</v>
      </c>
    </row>
    <row r="13" spans="1:13" ht="20.100000000000001" customHeight="1">
      <c r="B13" s="19" t="s">
        <v>24</v>
      </c>
      <c r="C13" s="39">
        <v>53930</v>
      </c>
      <c r="D13" s="40">
        <f t="shared" si="2"/>
        <v>19944</v>
      </c>
      <c r="E13" s="41">
        <v>8170</v>
      </c>
      <c r="F13" s="41">
        <v>7776</v>
      </c>
      <c r="G13" s="42">
        <v>3998</v>
      </c>
      <c r="H13" s="39">
        <v>16410</v>
      </c>
      <c r="I13" s="43">
        <f t="shared" si="3"/>
        <v>0.36981272019284256</v>
      </c>
      <c r="J13" s="26"/>
      <c r="K13" s="24">
        <f t="shared" si="1"/>
        <v>17576</v>
      </c>
      <c r="L13" s="58">
        <f t="shared" si="4"/>
        <v>0.15149267569071018</v>
      </c>
      <c r="M13" s="58">
        <f t="shared" si="5"/>
        <v>7.4133135546078255E-2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9" t="s">
        <v>66</v>
      </c>
      <c r="C4" s="210"/>
      <c r="D4" s="45">
        <f>SUM(D5:D7)</f>
        <v>7208</v>
      </c>
      <c r="E4" s="46">
        <f t="shared" ref="E4:K4" si="0">SUM(E5:E7)</f>
        <v>5810</v>
      </c>
      <c r="F4" s="46">
        <f t="shared" si="0"/>
        <v>8533</v>
      </c>
      <c r="G4" s="46">
        <f t="shared" si="0"/>
        <v>5396</v>
      </c>
      <c r="H4" s="46">
        <f t="shared" si="0"/>
        <v>4555</v>
      </c>
      <c r="I4" s="46">
        <f t="shared" si="0"/>
        <v>5639</v>
      </c>
      <c r="J4" s="45">
        <f t="shared" si="0"/>
        <v>2963</v>
      </c>
      <c r="K4" s="47">
        <f t="shared" si="0"/>
        <v>40104</v>
      </c>
      <c r="L4" s="55">
        <f>K4/人口統計!D5</f>
        <v>0.18271280957848121</v>
      </c>
      <c r="O4" s="14" t="s">
        <v>187</v>
      </c>
    </row>
    <row r="5" spans="1:21" ht="20.100000000000001" customHeight="1">
      <c r="B5" s="117"/>
      <c r="C5" s="118" t="s">
        <v>15</v>
      </c>
      <c r="D5" s="48">
        <v>788</v>
      </c>
      <c r="E5" s="49">
        <v>726</v>
      </c>
      <c r="F5" s="49">
        <v>667</v>
      </c>
      <c r="G5" s="49">
        <v>564</v>
      </c>
      <c r="H5" s="49">
        <v>406</v>
      </c>
      <c r="I5" s="49">
        <v>505</v>
      </c>
      <c r="J5" s="48">
        <v>290</v>
      </c>
      <c r="K5" s="50">
        <f>SUM(D5:J5)</f>
        <v>3946</v>
      </c>
      <c r="L5" s="56">
        <f>K5/人口統計!D5</f>
        <v>1.7977876186831412E-2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143</v>
      </c>
      <c r="D6" s="48">
        <v>2978</v>
      </c>
      <c r="E6" s="49">
        <v>2213</v>
      </c>
      <c r="F6" s="49">
        <v>2876</v>
      </c>
      <c r="G6" s="49">
        <v>1648</v>
      </c>
      <c r="H6" s="49">
        <v>1330</v>
      </c>
      <c r="I6" s="49">
        <v>1459</v>
      </c>
      <c r="J6" s="48">
        <v>869</v>
      </c>
      <c r="K6" s="50">
        <f>SUM(D6:J6)</f>
        <v>13373</v>
      </c>
      <c r="L6" s="56">
        <f>K6/人口統計!D5</f>
        <v>6.0927049733019885E-2</v>
      </c>
      <c r="O6" s="162">
        <f>SUM(D6,D7)</f>
        <v>6420</v>
      </c>
      <c r="P6" s="162">
        <f t="shared" ref="P6:U6" si="1">SUM(E6,E7)</f>
        <v>5084</v>
      </c>
      <c r="Q6" s="162">
        <f t="shared" si="1"/>
        <v>7866</v>
      </c>
      <c r="R6" s="162">
        <f t="shared" si="1"/>
        <v>4832</v>
      </c>
      <c r="S6" s="162">
        <f t="shared" si="1"/>
        <v>4149</v>
      </c>
      <c r="T6" s="162">
        <f t="shared" si="1"/>
        <v>5134</v>
      </c>
      <c r="U6" s="162">
        <f t="shared" si="1"/>
        <v>2673</v>
      </c>
    </row>
    <row r="7" spans="1:21" ht="20.100000000000001" customHeight="1">
      <c r="B7" s="117"/>
      <c r="C7" s="119" t="s">
        <v>142</v>
      </c>
      <c r="D7" s="51">
        <v>3442</v>
      </c>
      <c r="E7" s="52">
        <v>2871</v>
      </c>
      <c r="F7" s="52">
        <v>4990</v>
      </c>
      <c r="G7" s="52">
        <v>3184</v>
      </c>
      <c r="H7" s="52">
        <v>2819</v>
      </c>
      <c r="I7" s="52">
        <v>3675</v>
      </c>
      <c r="J7" s="51">
        <v>1804</v>
      </c>
      <c r="K7" s="53">
        <f>SUM(D7:J7)</f>
        <v>22785</v>
      </c>
      <c r="L7" s="57">
        <f>K7/人口統計!D5</f>
        <v>0.10380788365862993</v>
      </c>
      <c r="O7" s="14">
        <f>O6/($K$6+$K$7)</f>
        <v>0.1775540682559876</v>
      </c>
      <c r="P7" s="14">
        <f t="shared" ref="P7:U7" si="2">P6/($K$6+$K$7)</f>
        <v>0.14060512196471045</v>
      </c>
      <c r="Q7" s="14">
        <f t="shared" si="2"/>
        <v>0.21754521820897174</v>
      </c>
      <c r="R7" s="14">
        <f t="shared" si="2"/>
        <v>0.13363570993970905</v>
      </c>
      <c r="S7" s="14">
        <f t="shared" si="2"/>
        <v>0.11474639084020134</v>
      </c>
      <c r="T7" s="14">
        <f t="shared" si="2"/>
        <v>0.14198794181094088</v>
      </c>
      <c r="U7" s="14">
        <f t="shared" si="2"/>
        <v>7.392554897947895E-2</v>
      </c>
    </row>
    <row r="8" spans="1:21" ht="20.100000000000001" customHeight="1" thickBot="1">
      <c r="B8" s="209" t="s">
        <v>67</v>
      </c>
      <c r="C8" s="210"/>
      <c r="D8" s="45">
        <v>78</v>
      </c>
      <c r="E8" s="46">
        <v>113</v>
      </c>
      <c r="F8" s="46">
        <v>77</v>
      </c>
      <c r="G8" s="46">
        <v>93</v>
      </c>
      <c r="H8" s="46">
        <v>70</v>
      </c>
      <c r="I8" s="46">
        <v>72</v>
      </c>
      <c r="J8" s="45">
        <v>44</v>
      </c>
      <c r="K8" s="47">
        <f>SUM(D8:J8)</f>
        <v>547</v>
      </c>
      <c r="L8" s="80"/>
    </row>
    <row r="9" spans="1:21" ht="20.100000000000001" customHeight="1" thickTop="1">
      <c r="B9" s="211" t="s">
        <v>34</v>
      </c>
      <c r="C9" s="212"/>
      <c r="D9" s="35">
        <f>D4+D8</f>
        <v>7286</v>
      </c>
      <c r="E9" s="34">
        <f t="shared" ref="E9:K9" si="3">E4+E8</f>
        <v>5923</v>
      </c>
      <c r="F9" s="34">
        <f t="shared" si="3"/>
        <v>8610</v>
      </c>
      <c r="G9" s="34">
        <f t="shared" si="3"/>
        <v>5489</v>
      </c>
      <c r="H9" s="34">
        <f t="shared" si="3"/>
        <v>4625</v>
      </c>
      <c r="I9" s="34">
        <f t="shared" si="3"/>
        <v>5711</v>
      </c>
      <c r="J9" s="35">
        <f t="shared" si="3"/>
        <v>3007</v>
      </c>
      <c r="K9" s="54">
        <f t="shared" si="3"/>
        <v>40651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3" t="s">
        <v>17</v>
      </c>
      <c r="C24" s="214"/>
      <c r="D24" s="45">
        <v>1237</v>
      </c>
      <c r="E24" s="46">
        <v>1208</v>
      </c>
      <c r="F24" s="46">
        <v>1354</v>
      </c>
      <c r="G24" s="46">
        <v>1020</v>
      </c>
      <c r="H24" s="46">
        <v>825</v>
      </c>
      <c r="I24" s="46">
        <v>1048</v>
      </c>
      <c r="J24" s="45">
        <v>569</v>
      </c>
      <c r="K24" s="47">
        <f>SUM(D24:J24)</f>
        <v>7261</v>
      </c>
      <c r="L24" s="55">
        <f>K24/人口統計!D6</f>
        <v>0.15542189306049059</v>
      </c>
    </row>
    <row r="25" spans="1:12" ht="20.100000000000001" customHeight="1">
      <c r="B25" s="207" t="s">
        <v>43</v>
      </c>
      <c r="C25" s="208"/>
      <c r="D25" s="45">
        <v>1274</v>
      </c>
      <c r="E25" s="46">
        <v>1045</v>
      </c>
      <c r="F25" s="46">
        <v>1118</v>
      </c>
      <c r="G25" s="46">
        <v>717</v>
      </c>
      <c r="H25" s="46">
        <v>613</v>
      </c>
      <c r="I25" s="46">
        <v>685</v>
      </c>
      <c r="J25" s="45">
        <v>357</v>
      </c>
      <c r="K25" s="47">
        <f t="shared" ref="K25:K31" si="4">SUM(D25:J25)</f>
        <v>5809</v>
      </c>
      <c r="L25" s="55">
        <f>K25/人口統計!D7</f>
        <v>0.19048399790136411</v>
      </c>
    </row>
    <row r="26" spans="1:12" ht="20.100000000000001" customHeight="1">
      <c r="B26" s="207" t="s">
        <v>44</v>
      </c>
      <c r="C26" s="208"/>
      <c r="D26" s="45">
        <v>791</v>
      </c>
      <c r="E26" s="46">
        <v>400</v>
      </c>
      <c r="F26" s="46">
        <v>858</v>
      </c>
      <c r="G26" s="46">
        <v>483</v>
      </c>
      <c r="H26" s="46">
        <v>387</v>
      </c>
      <c r="I26" s="46">
        <v>503</v>
      </c>
      <c r="J26" s="45">
        <v>319</v>
      </c>
      <c r="K26" s="47">
        <f t="shared" si="4"/>
        <v>3741</v>
      </c>
      <c r="L26" s="55">
        <f>K26/人口統計!D8</f>
        <v>0.20467228361965203</v>
      </c>
    </row>
    <row r="27" spans="1:12" ht="20.100000000000001" customHeight="1">
      <c r="B27" s="207" t="s">
        <v>45</v>
      </c>
      <c r="C27" s="208"/>
      <c r="D27" s="45">
        <v>208</v>
      </c>
      <c r="E27" s="46">
        <v>228</v>
      </c>
      <c r="F27" s="46">
        <v>334</v>
      </c>
      <c r="G27" s="46">
        <v>228</v>
      </c>
      <c r="H27" s="46">
        <v>178</v>
      </c>
      <c r="I27" s="46">
        <v>213</v>
      </c>
      <c r="J27" s="45">
        <v>120</v>
      </c>
      <c r="K27" s="47">
        <f t="shared" si="4"/>
        <v>1509</v>
      </c>
      <c r="L27" s="55">
        <f>K27/人口統計!D9</f>
        <v>0.14931723728478133</v>
      </c>
    </row>
    <row r="28" spans="1:12" ht="20.100000000000001" customHeight="1">
      <c r="B28" s="207" t="s">
        <v>46</v>
      </c>
      <c r="C28" s="208"/>
      <c r="D28" s="45">
        <v>340</v>
      </c>
      <c r="E28" s="46">
        <v>258</v>
      </c>
      <c r="F28" s="46">
        <v>512</v>
      </c>
      <c r="G28" s="46">
        <v>320</v>
      </c>
      <c r="H28" s="46">
        <v>318</v>
      </c>
      <c r="I28" s="46">
        <v>395</v>
      </c>
      <c r="J28" s="45">
        <v>211</v>
      </c>
      <c r="K28" s="47">
        <f t="shared" si="4"/>
        <v>2354</v>
      </c>
      <c r="L28" s="55">
        <f>K28/人口統計!D10</f>
        <v>0.16243444659122275</v>
      </c>
    </row>
    <row r="29" spans="1:12" ht="20.100000000000001" customHeight="1">
      <c r="B29" s="207" t="s">
        <v>47</v>
      </c>
      <c r="C29" s="208"/>
      <c r="D29" s="45">
        <v>747</v>
      </c>
      <c r="E29" s="46">
        <v>769</v>
      </c>
      <c r="F29" s="46">
        <v>1416</v>
      </c>
      <c r="G29" s="46">
        <v>768</v>
      </c>
      <c r="H29" s="46">
        <v>660</v>
      </c>
      <c r="I29" s="46">
        <v>778</v>
      </c>
      <c r="J29" s="45">
        <v>394</v>
      </c>
      <c r="K29" s="47">
        <f t="shared" si="4"/>
        <v>5532</v>
      </c>
      <c r="L29" s="55">
        <f>K29/人口統計!D11</f>
        <v>0.17554102938376595</v>
      </c>
    </row>
    <row r="30" spans="1:12" ht="20.100000000000001" customHeight="1">
      <c r="B30" s="207" t="s">
        <v>48</v>
      </c>
      <c r="C30" s="208"/>
      <c r="D30" s="45">
        <v>2024</v>
      </c>
      <c r="E30" s="46">
        <v>1492</v>
      </c>
      <c r="F30" s="46">
        <v>2136</v>
      </c>
      <c r="G30" s="46">
        <v>1450</v>
      </c>
      <c r="H30" s="46">
        <v>1223</v>
      </c>
      <c r="I30" s="46">
        <v>1452</v>
      </c>
      <c r="J30" s="45">
        <v>713</v>
      </c>
      <c r="K30" s="47">
        <f t="shared" si="4"/>
        <v>10490</v>
      </c>
      <c r="L30" s="55">
        <f>K30/人口統計!D12</f>
        <v>0.2187969297513766</v>
      </c>
    </row>
    <row r="31" spans="1:12" ht="20.100000000000001" customHeight="1" thickBot="1">
      <c r="B31" s="213" t="s">
        <v>24</v>
      </c>
      <c r="C31" s="214"/>
      <c r="D31" s="45">
        <v>587</v>
      </c>
      <c r="E31" s="46">
        <v>410</v>
      </c>
      <c r="F31" s="46">
        <v>805</v>
      </c>
      <c r="G31" s="46">
        <v>410</v>
      </c>
      <c r="H31" s="46">
        <v>351</v>
      </c>
      <c r="I31" s="46">
        <v>565</v>
      </c>
      <c r="J31" s="45">
        <v>280</v>
      </c>
      <c r="K31" s="47">
        <f t="shared" si="4"/>
        <v>3408</v>
      </c>
      <c r="L31" s="59">
        <f>K31/人口統計!D13</f>
        <v>0.17087845968712395</v>
      </c>
    </row>
    <row r="32" spans="1:12" ht="20.100000000000001" customHeight="1" thickTop="1">
      <c r="B32" s="205" t="s">
        <v>49</v>
      </c>
      <c r="C32" s="206"/>
      <c r="D32" s="35">
        <f>SUM(D24:D31)</f>
        <v>7208</v>
      </c>
      <c r="E32" s="34">
        <f t="shared" ref="E32:J32" si="5">SUM(E24:E31)</f>
        <v>5810</v>
      </c>
      <c r="F32" s="34">
        <f t="shared" si="5"/>
        <v>8533</v>
      </c>
      <c r="G32" s="34">
        <f t="shared" si="5"/>
        <v>5396</v>
      </c>
      <c r="H32" s="34">
        <f t="shared" si="5"/>
        <v>4555</v>
      </c>
      <c r="I32" s="34">
        <f t="shared" si="5"/>
        <v>5639</v>
      </c>
      <c r="J32" s="35">
        <f t="shared" si="5"/>
        <v>2963</v>
      </c>
      <c r="K32" s="54">
        <f>SUM(K24:K31)</f>
        <v>40104</v>
      </c>
      <c r="L32" s="60">
        <f>K32/人口統計!D5</f>
        <v>0.18271280957848121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152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186</v>
      </c>
    </row>
    <row r="50" spans="2:14" ht="20.100000000000001" customHeight="1">
      <c r="B50" s="215" t="s">
        <v>153</v>
      </c>
      <c r="C50" s="216"/>
      <c r="D50" s="191">
        <v>277</v>
      </c>
      <c r="E50" s="192">
        <v>288</v>
      </c>
      <c r="F50" s="192">
        <v>270</v>
      </c>
      <c r="G50" s="192">
        <v>230</v>
      </c>
      <c r="H50" s="192">
        <v>185</v>
      </c>
      <c r="I50" s="192">
        <v>220</v>
      </c>
      <c r="J50" s="191">
        <v>132</v>
      </c>
      <c r="K50" s="193">
        <f t="shared" ref="K50:K82" si="6">SUM(D50:J50)</f>
        <v>1602</v>
      </c>
      <c r="L50" s="194">
        <f>K50/N50</f>
        <v>0.14728325825135608</v>
      </c>
      <c r="N50" s="14">
        <v>10877</v>
      </c>
    </row>
    <row r="51" spans="2:14" ht="20.100000000000001" customHeight="1">
      <c r="B51" s="215" t="s">
        <v>154</v>
      </c>
      <c r="C51" s="216"/>
      <c r="D51" s="191">
        <v>234</v>
      </c>
      <c r="E51" s="192">
        <v>171</v>
      </c>
      <c r="F51" s="192">
        <v>258</v>
      </c>
      <c r="G51" s="192">
        <v>172</v>
      </c>
      <c r="H51" s="192">
        <v>138</v>
      </c>
      <c r="I51" s="192">
        <v>186</v>
      </c>
      <c r="J51" s="191">
        <v>80</v>
      </c>
      <c r="K51" s="193">
        <f t="shared" si="6"/>
        <v>1239</v>
      </c>
      <c r="L51" s="194">
        <f t="shared" ref="L51:L82" si="7">K51/N51</f>
        <v>0.15789473684210525</v>
      </c>
      <c r="N51" s="14">
        <v>7847</v>
      </c>
    </row>
    <row r="52" spans="2:14" ht="20.100000000000001" customHeight="1">
      <c r="B52" s="215" t="s">
        <v>155</v>
      </c>
      <c r="C52" s="216"/>
      <c r="D52" s="191">
        <v>345</v>
      </c>
      <c r="E52" s="192">
        <v>343</v>
      </c>
      <c r="F52" s="192">
        <v>356</v>
      </c>
      <c r="G52" s="192">
        <v>269</v>
      </c>
      <c r="H52" s="192">
        <v>233</v>
      </c>
      <c r="I52" s="192">
        <v>252</v>
      </c>
      <c r="J52" s="191">
        <v>157</v>
      </c>
      <c r="K52" s="193">
        <f t="shared" si="6"/>
        <v>1955</v>
      </c>
      <c r="L52" s="194">
        <f t="shared" si="7"/>
        <v>0.17582516413346524</v>
      </c>
      <c r="N52" s="14">
        <v>11119</v>
      </c>
    </row>
    <row r="53" spans="2:14" ht="20.100000000000001" customHeight="1">
      <c r="B53" s="215" t="s">
        <v>156</v>
      </c>
      <c r="C53" s="216"/>
      <c r="D53" s="191">
        <v>177</v>
      </c>
      <c r="E53" s="192">
        <v>201</v>
      </c>
      <c r="F53" s="192">
        <v>219</v>
      </c>
      <c r="G53" s="192">
        <v>179</v>
      </c>
      <c r="H53" s="192">
        <v>130</v>
      </c>
      <c r="I53" s="192">
        <v>210</v>
      </c>
      <c r="J53" s="191">
        <v>102</v>
      </c>
      <c r="K53" s="193">
        <f t="shared" si="6"/>
        <v>1218</v>
      </c>
      <c r="L53" s="194">
        <f t="shared" si="7"/>
        <v>0.15748642358417378</v>
      </c>
      <c r="N53" s="14">
        <v>7734</v>
      </c>
    </row>
    <row r="54" spans="2:14" ht="20.100000000000001" customHeight="1">
      <c r="B54" s="215" t="s">
        <v>157</v>
      </c>
      <c r="C54" s="216"/>
      <c r="D54" s="191">
        <v>153</v>
      </c>
      <c r="E54" s="192">
        <v>169</v>
      </c>
      <c r="F54" s="192">
        <v>178</v>
      </c>
      <c r="G54" s="192">
        <v>132</v>
      </c>
      <c r="H54" s="192">
        <v>104</v>
      </c>
      <c r="I54" s="192">
        <v>132</v>
      </c>
      <c r="J54" s="191">
        <v>72</v>
      </c>
      <c r="K54" s="193">
        <f t="shared" si="6"/>
        <v>940</v>
      </c>
      <c r="L54" s="194">
        <f t="shared" si="7"/>
        <v>0.14255383682135275</v>
      </c>
      <c r="N54" s="14">
        <v>6594</v>
      </c>
    </row>
    <row r="55" spans="2:14" ht="20.100000000000001" customHeight="1">
      <c r="B55" s="215" t="s">
        <v>158</v>
      </c>
      <c r="C55" s="216"/>
      <c r="D55" s="191">
        <v>73</v>
      </c>
      <c r="E55" s="192">
        <v>68</v>
      </c>
      <c r="F55" s="192">
        <v>86</v>
      </c>
      <c r="G55" s="192">
        <v>58</v>
      </c>
      <c r="H55" s="192">
        <v>52</v>
      </c>
      <c r="I55" s="192">
        <v>65</v>
      </c>
      <c r="J55" s="191">
        <v>34</v>
      </c>
      <c r="K55" s="193">
        <f t="shared" si="6"/>
        <v>436</v>
      </c>
      <c r="L55" s="194">
        <f t="shared" si="7"/>
        <v>0.17118178248920299</v>
      </c>
      <c r="N55" s="14">
        <v>2547</v>
      </c>
    </row>
    <row r="56" spans="2:14" ht="20.100000000000001" customHeight="1">
      <c r="B56" s="215" t="s">
        <v>159</v>
      </c>
      <c r="C56" s="216"/>
      <c r="D56" s="191">
        <v>176</v>
      </c>
      <c r="E56" s="192">
        <v>150</v>
      </c>
      <c r="F56" s="192">
        <v>151</v>
      </c>
      <c r="G56" s="192">
        <v>125</v>
      </c>
      <c r="H56" s="192">
        <v>92</v>
      </c>
      <c r="I56" s="192">
        <v>113</v>
      </c>
      <c r="J56" s="191">
        <v>43</v>
      </c>
      <c r="K56" s="193">
        <f t="shared" si="6"/>
        <v>850</v>
      </c>
      <c r="L56" s="194">
        <f t="shared" si="7"/>
        <v>0.2038369304556355</v>
      </c>
      <c r="N56" s="14">
        <v>4170</v>
      </c>
    </row>
    <row r="57" spans="2:14" ht="20.100000000000001" customHeight="1">
      <c r="B57" s="215" t="s">
        <v>160</v>
      </c>
      <c r="C57" s="216"/>
      <c r="D57" s="191">
        <v>432</v>
      </c>
      <c r="E57" s="192">
        <v>422</v>
      </c>
      <c r="F57" s="192">
        <v>379</v>
      </c>
      <c r="G57" s="192">
        <v>236</v>
      </c>
      <c r="H57" s="192">
        <v>182</v>
      </c>
      <c r="I57" s="192">
        <v>215</v>
      </c>
      <c r="J57" s="191">
        <v>120</v>
      </c>
      <c r="K57" s="193">
        <f t="shared" si="6"/>
        <v>1986</v>
      </c>
      <c r="L57" s="194">
        <f t="shared" si="7"/>
        <v>0.2153078924544666</v>
      </c>
      <c r="N57" s="14">
        <v>9224</v>
      </c>
    </row>
    <row r="58" spans="2:14" ht="20.100000000000001" customHeight="1">
      <c r="B58" s="215" t="s">
        <v>161</v>
      </c>
      <c r="C58" s="216"/>
      <c r="D58" s="191">
        <v>438</v>
      </c>
      <c r="E58" s="192">
        <v>322</v>
      </c>
      <c r="F58" s="192">
        <v>376</v>
      </c>
      <c r="G58" s="192">
        <v>235</v>
      </c>
      <c r="H58" s="192">
        <v>233</v>
      </c>
      <c r="I58" s="192">
        <v>227</v>
      </c>
      <c r="J58" s="191">
        <v>133</v>
      </c>
      <c r="K58" s="193">
        <f t="shared" si="6"/>
        <v>1964</v>
      </c>
      <c r="L58" s="194">
        <f t="shared" si="7"/>
        <v>0.18685186947007895</v>
      </c>
      <c r="N58" s="14">
        <v>10511</v>
      </c>
    </row>
    <row r="59" spans="2:14" ht="20.100000000000001" customHeight="1">
      <c r="B59" s="215" t="s">
        <v>162</v>
      </c>
      <c r="C59" s="216"/>
      <c r="D59" s="191">
        <v>241</v>
      </c>
      <c r="E59" s="192">
        <v>177</v>
      </c>
      <c r="F59" s="192">
        <v>218</v>
      </c>
      <c r="G59" s="192">
        <v>141</v>
      </c>
      <c r="H59" s="192">
        <v>110</v>
      </c>
      <c r="I59" s="192">
        <v>144</v>
      </c>
      <c r="J59" s="191">
        <v>65</v>
      </c>
      <c r="K59" s="193">
        <f t="shared" si="6"/>
        <v>1096</v>
      </c>
      <c r="L59" s="194">
        <f t="shared" si="7"/>
        <v>0.16628736155363374</v>
      </c>
      <c r="N59" s="14">
        <v>6591</v>
      </c>
    </row>
    <row r="60" spans="2:14" ht="20.100000000000001" customHeight="1">
      <c r="B60" s="215" t="s">
        <v>163</v>
      </c>
      <c r="C60" s="216"/>
      <c r="D60" s="191">
        <v>393</v>
      </c>
      <c r="E60" s="192">
        <v>208</v>
      </c>
      <c r="F60" s="192">
        <v>457</v>
      </c>
      <c r="G60" s="192">
        <v>256</v>
      </c>
      <c r="H60" s="192">
        <v>209</v>
      </c>
      <c r="I60" s="192">
        <v>278</v>
      </c>
      <c r="J60" s="191">
        <v>172</v>
      </c>
      <c r="K60" s="193">
        <f t="shared" si="6"/>
        <v>1973</v>
      </c>
      <c r="L60" s="194">
        <f t="shared" si="7"/>
        <v>0.20996062573161647</v>
      </c>
      <c r="N60" s="14">
        <v>9397</v>
      </c>
    </row>
    <row r="61" spans="2:14" ht="20.100000000000001" customHeight="1">
      <c r="B61" s="215" t="s">
        <v>164</v>
      </c>
      <c r="C61" s="216"/>
      <c r="D61" s="191">
        <v>124</v>
      </c>
      <c r="E61" s="192">
        <v>70</v>
      </c>
      <c r="F61" s="192">
        <v>132</v>
      </c>
      <c r="G61" s="192">
        <v>98</v>
      </c>
      <c r="H61" s="192">
        <v>63</v>
      </c>
      <c r="I61" s="192">
        <v>91</v>
      </c>
      <c r="J61" s="191">
        <v>53</v>
      </c>
      <c r="K61" s="193">
        <f t="shared" si="6"/>
        <v>631</v>
      </c>
      <c r="L61" s="194">
        <f t="shared" si="7"/>
        <v>0.21288798920377869</v>
      </c>
      <c r="N61" s="14">
        <v>2964</v>
      </c>
    </row>
    <row r="62" spans="2:14" ht="20.100000000000001" customHeight="1">
      <c r="B62" s="215" t="s">
        <v>165</v>
      </c>
      <c r="C62" s="216"/>
      <c r="D62" s="191">
        <v>282</v>
      </c>
      <c r="E62" s="192">
        <v>128</v>
      </c>
      <c r="F62" s="192">
        <v>275</v>
      </c>
      <c r="G62" s="192">
        <v>139</v>
      </c>
      <c r="H62" s="192">
        <v>120</v>
      </c>
      <c r="I62" s="192">
        <v>140</v>
      </c>
      <c r="J62" s="191">
        <v>99</v>
      </c>
      <c r="K62" s="193">
        <f t="shared" si="6"/>
        <v>1183</v>
      </c>
      <c r="L62" s="194">
        <f t="shared" si="7"/>
        <v>0.19993239817475073</v>
      </c>
      <c r="N62" s="14">
        <v>5917</v>
      </c>
    </row>
    <row r="63" spans="2:14" ht="20.100000000000001" customHeight="1">
      <c r="B63" s="215" t="s">
        <v>166</v>
      </c>
      <c r="C63" s="216"/>
      <c r="D63" s="191">
        <v>196</v>
      </c>
      <c r="E63" s="192">
        <v>212</v>
      </c>
      <c r="F63" s="192">
        <v>314</v>
      </c>
      <c r="G63" s="192">
        <v>203</v>
      </c>
      <c r="H63" s="192">
        <v>161</v>
      </c>
      <c r="I63" s="192">
        <v>180</v>
      </c>
      <c r="J63" s="191">
        <v>102</v>
      </c>
      <c r="K63" s="193">
        <f t="shared" si="6"/>
        <v>1368</v>
      </c>
      <c r="L63" s="194">
        <f t="shared" si="7"/>
        <v>0.14774813694783454</v>
      </c>
      <c r="N63" s="14">
        <v>9259</v>
      </c>
    </row>
    <row r="64" spans="2:14" ht="20.100000000000001" customHeight="1">
      <c r="B64" s="215" t="s">
        <v>167</v>
      </c>
      <c r="C64" s="216"/>
      <c r="D64" s="191">
        <v>19</v>
      </c>
      <c r="E64" s="192">
        <v>23</v>
      </c>
      <c r="F64" s="192">
        <v>23</v>
      </c>
      <c r="G64" s="192">
        <v>27</v>
      </c>
      <c r="H64" s="192">
        <v>21</v>
      </c>
      <c r="I64" s="192">
        <v>34</v>
      </c>
      <c r="J64" s="191">
        <v>18</v>
      </c>
      <c r="K64" s="193">
        <f t="shared" si="6"/>
        <v>165</v>
      </c>
      <c r="L64" s="194">
        <f t="shared" si="7"/>
        <v>0.19480519480519481</v>
      </c>
      <c r="N64" s="14">
        <v>847</v>
      </c>
    </row>
    <row r="65" spans="2:14" ht="20.100000000000001" customHeight="1">
      <c r="B65" s="215" t="s">
        <v>168</v>
      </c>
      <c r="C65" s="216"/>
      <c r="D65" s="191">
        <v>218</v>
      </c>
      <c r="E65" s="192">
        <v>158</v>
      </c>
      <c r="F65" s="192">
        <v>362</v>
      </c>
      <c r="G65" s="192">
        <v>222</v>
      </c>
      <c r="H65" s="192">
        <v>230</v>
      </c>
      <c r="I65" s="192">
        <v>283</v>
      </c>
      <c r="J65" s="191">
        <v>143</v>
      </c>
      <c r="K65" s="193">
        <f t="shared" si="6"/>
        <v>1616</v>
      </c>
      <c r="L65" s="194">
        <f t="shared" si="7"/>
        <v>0.16264090177133655</v>
      </c>
      <c r="N65" s="14">
        <v>9936</v>
      </c>
    </row>
    <row r="66" spans="2:14" ht="20.100000000000001" customHeight="1">
      <c r="B66" s="215" t="s">
        <v>169</v>
      </c>
      <c r="C66" s="216"/>
      <c r="D66" s="191">
        <v>128</v>
      </c>
      <c r="E66" s="192">
        <v>107</v>
      </c>
      <c r="F66" s="192">
        <v>154</v>
      </c>
      <c r="G66" s="192">
        <v>103</v>
      </c>
      <c r="H66" s="192">
        <v>92</v>
      </c>
      <c r="I66" s="192">
        <v>116</v>
      </c>
      <c r="J66" s="191">
        <v>71</v>
      </c>
      <c r="K66" s="193">
        <f t="shared" si="6"/>
        <v>771</v>
      </c>
      <c r="L66" s="194">
        <f t="shared" si="7"/>
        <v>0.16922739244951712</v>
      </c>
      <c r="N66" s="14">
        <v>4556</v>
      </c>
    </row>
    <row r="67" spans="2:14" ht="20.100000000000001" customHeight="1">
      <c r="B67" s="215" t="s">
        <v>170</v>
      </c>
      <c r="C67" s="216"/>
      <c r="D67" s="187">
        <v>552</v>
      </c>
      <c r="E67" s="188">
        <v>558</v>
      </c>
      <c r="F67" s="188">
        <v>1021</v>
      </c>
      <c r="G67" s="188">
        <v>551</v>
      </c>
      <c r="H67" s="188">
        <v>466</v>
      </c>
      <c r="I67" s="188">
        <v>581</v>
      </c>
      <c r="J67" s="187">
        <v>289</v>
      </c>
      <c r="K67" s="189">
        <f t="shared" si="6"/>
        <v>4018</v>
      </c>
      <c r="L67" s="195">
        <f t="shared" si="7"/>
        <v>0.18589802905524197</v>
      </c>
      <c r="N67" s="14">
        <v>21614</v>
      </c>
    </row>
    <row r="68" spans="2:14" ht="20.100000000000001" customHeight="1">
      <c r="B68" s="215" t="s">
        <v>171</v>
      </c>
      <c r="C68" s="216"/>
      <c r="D68" s="187">
        <v>100</v>
      </c>
      <c r="E68" s="188">
        <v>98</v>
      </c>
      <c r="F68" s="188">
        <v>185</v>
      </c>
      <c r="G68" s="188">
        <v>103</v>
      </c>
      <c r="H68" s="188">
        <v>80</v>
      </c>
      <c r="I68" s="188">
        <v>88</v>
      </c>
      <c r="J68" s="187">
        <v>53</v>
      </c>
      <c r="K68" s="189">
        <f t="shared" si="6"/>
        <v>707</v>
      </c>
      <c r="L68" s="195">
        <f t="shared" si="7"/>
        <v>0.17135239941832284</v>
      </c>
      <c r="N68" s="14">
        <v>4126</v>
      </c>
    </row>
    <row r="69" spans="2:14" ht="20.100000000000001" customHeight="1">
      <c r="B69" s="215" t="s">
        <v>172</v>
      </c>
      <c r="C69" s="216"/>
      <c r="D69" s="187">
        <v>103</v>
      </c>
      <c r="E69" s="188">
        <v>125</v>
      </c>
      <c r="F69" s="188">
        <v>233</v>
      </c>
      <c r="G69" s="188">
        <v>127</v>
      </c>
      <c r="H69" s="188">
        <v>123</v>
      </c>
      <c r="I69" s="188">
        <v>121</v>
      </c>
      <c r="J69" s="187">
        <v>60</v>
      </c>
      <c r="K69" s="189">
        <f t="shared" si="6"/>
        <v>892</v>
      </c>
      <c r="L69" s="195">
        <f t="shared" si="7"/>
        <v>0.1544856252164877</v>
      </c>
      <c r="N69" s="14">
        <v>5774</v>
      </c>
    </row>
    <row r="70" spans="2:14" ht="20.100000000000001" customHeight="1">
      <c r="B70" s="215" t="s">
        <v>173</v>
      </c>
      <c r="C70" s="216"/>
      <c r="D70" s="187">
        <v>772</v>
      </c>
      <c r="E70" s="188">
        <v>495</v>
      </c>
      <c r="F70" s="188">
        <v>671</v>
      </c>
      <c r="G70" s="188">
        <v>445</v>
      </c>
      <c r="H70" s="188">
        <v>398</v>
      </c>
      <c r="I70" s="188">
        <v>453</v>
      </c>
      <c r="J70" s="187">
        <v>228</v>
      </c>
      <c r="K70" s="189">
        <f t="shared" si="6"/>
        <v>3462</v>
      </c>
      <c r="L70" s="195">
        <f t="shared" si="7"/>
        <v>0.22522932795524039</v>
      </c>
      <c r="N70" s="14">
        <v>15371</v>
      </c>
    </row>
    <row r="71" spans="2:14" ht="20.100000000000001" customHeight="1">
      <c r="B71" s="215" t="s">
        <v>174</v>
      </c>
      <c r="C71" s="216"/>
      <c r="D71" s="187">
        <v>123</v>
      </c>
      <c r="E71" s="188">
        <v>123</v>
      </c>
      <c r="F71" s="188">
        <v>207</v>
      </c>
      <c r="G71" s="188">
        <v>158</v>
      </c>
      <c r="H71" s="188">
        <v>127</v>
      </c>
      <c r="I71" s="188">
        <v>131</v>
      </c>
      <c r="J71" s="187">
        <v>66</v>
      </c>
      <c r="K71" s="189">
        <f t="shared" si="6"/>
        <v>935</v>
      </c>
      <c r="L71" s="195">
        <f t="shared" si="7"/>
        <v>0.20224962145792774</v>
      </c>
      <c r="N71" s="14">
        <v>4623</v>
      </c>
    </row>
    <row r="72" spans="2:14" ht="20.100000000000001" customHeight="1">
      <c r="B72" s="215" t="s">
        <v>175</v>
      </c>
      <c r="C72" s="216"/>
      <c r="D72" s="187">
        <v>175</v>
      </c>
      <c r="E72" s="188">
        <v>123</v>
      </c>
      <c r="F72" s="188">
        <v>184</v>
      </c>
      <c r="G72" s="188">
        <v>120</v>
      </c>
      <c r="H72" s="188">
        <v>100</v>
      </c>
      <c r="I72" s="188">
        <v>124</v>
      </c>
      <c r="J72" s="187">
        <v>65</v>
      </c>
      <c r="K72" s="189">
        <f t="shared" si="6"/>
        <v>891</v>
      </c>
      <c r="L72" s="195">
        <f t="shared" si="7"/>
        <v>0.20959774170783346</v>
      </c>
      <c r="N72" s="14">
        <v>4251</v>
      </c>
    </row>
    <row r="73" spans="2:14" ht="20.100000000000001" customHeight="1">
      <c r="B73" s="215" t="s">
        <v>176</v>
      </c>
      <c r="C73" s="216"/>
      <c r="D73" s="187">
        <v>143</v>
      </c>
      <c r="E73" s="188">
        <v>122</v>
      </c>
      <c r="F73" s="188">
        <v>154</v>
      </c>
      <c r="G73" s="188">
        <v>107</v>
      </c>
      <c r="H73" s="188">
        <v>88</v>
      </c>
      <c r="I73" s="188">
        <v>134</v>
      </c>
      <c r="J73" s="187">
        <v>62</v>
      </c>
      <c r="K73" s="189">
        <f t="shared" si="6"/>
        <v>810</v>
      </c>
      <c r="L73" s="195">
        <f t="shared" si="7"/>
        <v>0.2131578947368421</v>
      </c>
      <c r="N73" s="14">
        <v>3800</v>
      </c>
    </row>
    <row r="74" spans="2:14" ht="20.100000000000001" customHeight="1">
      <c r="B74" s="215" t="s">
        <v>177</v>
      </c>
      <c r="C74" s="216"/>
      <c r="D74" s="187">
        <v>126</v>
      </c>
      <c r="E74" s="188">
        <v>120</v>
      </c>
      <c r="F74" s="188">
        <v>154</v>
      </c>
      <c r="G74" s="188">
        <v>102</v>
      </c>
      <c r="H74" s="188">
        <v>86</v>
      </c>
      <c r="I74" s="188">
        <v>97</v>
      </c>
      <c r="J74" s="187">
        <v>47</v>
      </c>
      <c r="K74" s="189">
        <f t="shared" si="6"/>
        <v>732</v>
      </c>
      <c r="L74" s="196">
        <f t="shared" si="7"/>
        <v>0.2332695984703633</v>
      </c>
      <c r="N74" s="14">
        <v>3138</v>
      </c>
    </row>
    <row r="75" spans="2:14" ht="20.100000000000001" customHeight="1">
      <c r="B75" s="215" t="s">
        <v>178</v>
      </c>
      <c r="C75" s="216"/>
      <c r="D75" s="187">
        <v>290</v>
      </c>
      <c r="E75" s="188">
        <v>209</v>
      </c>
      <c r="F75" s="188">
        <v>274</v>
      </c>
      <c r="G75" s="188">
        <v>208</v>
      </c>
      <c r="H75" s="188">
        <v>170</v>
      </c>
      <c r="I75" s="188">
        <v>202</v>
      </c>
      <c r="J75" s="187">
        <v>104</v>
      </c>
      <c r="K75" s="189">
        <f t="shared" si="6"/>
        <v>1457</v>
      </c>
      <c r="L75" s="197">
        <f t="shared" si="7"/>
        <v>0.24669827294277005</v>
      </c>
      <c r="N75" s="14">
        <v>5906</v>
      </c>
    </row>
    <row r="76" spans="2:14" ht="20.100000000000001" customHeight="1">
      <c r="B76" s="215" t="s">
        <v>179</v>
      </c>
      <c r="C76" s="216"/>
      <c r="D76" s="187">
        <v>74</v>
      </c>
      <c r="E76" s="188">
        <v>75</v>
      </c>
      <c r="F76" s="188">
        <v>83</v>
      </c>
      <c r="G76" s="188">
        <v>69</v>
      </c>
      <c r="H76" s="188">
        <v>48</v>
      </c>
      <c r="I76" s="188">
        <v>67</v>
      </c>
      <c r="J76" s="187">
        <v>25</v>
      </c>
      <c r="K76" s="189">
        <f t="shared" si="6"/>
        <v>441</v>
      </c>
      <c r="L76" s="195">
        <f t="shared" si="7"/>
        <v>0.22849740932642487</v>
      </c>
      <c r="N76" s="14">
        <v>1930</v>
      </c>
    </row>
    <row r="77" spans="2:14" ht="20.100000000000001" customHeight="1">
      <c r="B77" s="215" t="s">
        <v>180</v>
      </c>
      <c r="C77" s="216"/>
      <c r="D77" s="187">
        <v>282</v>
      </c>
      <c r="E77" s="188">
        <v>213</v>
      </c>
      <c r="F77" s="188">
        <v>363</v>
      </c>
      <c r="G77" s="188">
        <v>232</v>
      </c>
      <c r="H77" s="188">
        <v>200</v>
      </c>
      <c r="I77" s="188">
        <v>228</v>
      </c>
      <c r="J77" s="187">
        <v>107</v>
      </c>
      <c r="K77" s="189">
        <f t="shared" si="6"/>
        <v>1625</v>
      </c>
      <c r="L77" s="195">
        <f t="shared" si="7"/>
        <v>0.21011119731057668</v>
      </c>
      <c r="N77" s="14">
        <v>7734</v>
      </c>
    </row>
    <row r="78" spans="2:14" ht="20.100000000000001" customHeight="1">
      <c r="B78" s="215" t="s">
        <v>181</v>
      </c>
      <c r="C78" s="216"/>
      <c r="D78" s="187">
        <v>51</v>
      </c>
      <c r="E78" s="188">
        <v>27</v>
      </c>
      <c r="F78" s="188">
        <v>59</v>
      </c>
      <c r="G78" s="188">
        <v>27</v>
      </c>
      <c r="H78" s="188">
        <v>26</v>
      </c>
      <c r="I78" s="188">
        <v>32</v>
      </c>
      <c r="J78" s="187">
        <v>21</v>
      </c>
      <c r="K78" s="189">
        <f t="shared" si="6"/>
        <v>243</v>
      </c>
      <c r="L78" s="195">
        <f t="shared" si="7"/>
        <v>0.20403022670025189</v>
      </c>
      <c r="N78" s="14">
        <v>1191</v>
      </c>
    </row>
    <row r="79" spans="2:14" ht="20.100000000000001" customHeight="1">
      <c r="B79" s="215" t="s">
        <v>182</v>
      </c>
      <c r="C79" s="216"/>
      <c r="D79" s="187">
        <v>234</v>
      </c>
      <c r="E79" s="188">
        <v>160</v>
      </c>
      <c r="F79" s="188">
        <v>378</v>
      </c>
      <c r="G79" s="188">
        <v>179</v>
      </c>
      <c r="H79" s="188">
        <v>152</v>
      </c>
      <c r="I79" s="188">
        <v>258</v>
      </c>
      <c r="J79" s="187">
        <v>123</v>
      </c>
      <c r="K79" s="189">
        <f t="shared" si="6"/>
        <v>1484</v>
      </c>
      <c r="L79" s="195">
        <f t="shared" si="7"/>
        <v>0.16791129214754469</v>
      </c>
      <c r="N79" s="14">
        <v>8838</v>
      </c>
    </row>
    <row r="80" spans="2:14" ht="20.100000000000001" customHeight="1">
      <c r="B80" s="215" t="s">
        <v>183</v>
      </c>
      <c r="C80" s="216"/>
      <c r="D80" s="45">
        <v>59</v>
      </c>
      <c r="E80" s="46">
        <v>44</v>
      </c>
      <c r="F80" s="46">
        <v>66</v>
      </c>
      <c r="G80" s="46">
        <v>49</v>
      </c>
      <c r="H80" s="46">
        <v>30</v>
      </c>
      <c r="I80" s="46">
        <v>67</v>
      </c>
      <c r="J80" s="45">
        <v>33</v>
      </c>
      <c r="K80" s="47">
        <f t="shared" si="6"/>
        <v>348</v>
      </c>
      <c r="L80" s="195">
        <f t="shared" si="7"/>
        <v>0.17042115572967678</v>
      </c>
      <c r="N80" s="14">
        <v>2042</v>
      </c>
    </row>
    <row r="81" spans="2:14" ht="20.100000000000001" customHeight="1">
      <c r="B81" s="215" t="s">
        <v>184</v>
      </c>
      <c r="C81" s="216"/>
      <c r="D81" s="45">
        <v>53</v>
      </c>
      <c r="E81" s="46">
        <v>57</v>
      </c>
      <c r="F81" s="46">
        <v>107</v>
      </c>
      <c r="G81" s="46">
        <v>52</v>
      </c>
      <c r="H81" s="46">
        <v>53</v>
      </c>
      <c r="I81" s="46">
        <v>69</v>
      </c>
      <c r="J81" s="45">
        <v>33</v>
      </c>
      <c r="K81" s="47">
        <f t="shared" si="6"/>
        <v>424</v>
      </c>
      <c r="L81" s="195">
        <f t="shared" si="7"/>
        <v>0.15915915915915915</v>
      </c>
      <c r="N81" s="14">
        <v>2664</v>
      </c>
    </row>
    <row r="82" spans="2:14" ht="20.100000000000001" customHeight="1">
      <c r="B82" s="215" t="s">
        <v>185</v>
      </c>
      <c r="C82" s="216"/>
      <c r="D82" s="40">
        <v>243</v>
      </c>
      <c r="E82" s="39">
        <v>157</v>
      </c>
      <c r="F82" s="39">
        <v>263</v>
      </c>
      <c r="G82" s="39">
        <v>135</v>
      </c>
      <c r="H82" s="39">
        <v>123</v>
      </c>
      <c r="I82" s="39">
        <v>173</v>
      </c>
      <c r="J82" s="40">
        <v>95</v>
      </c>
      <c r="K82" s="190">
        <f t="shared" si="6"/>
        <v>1189</v>
      </c>
      <c r="L82" s="197">
        <f t="shared" si="7"/>
        <v>0.18578125000000001</v>
      </c>
      <c r="N82" s="14">
        <v>6400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9"/>
      <c r="C3" s="219"/>
      <c r="D3" s="219" t="s">
        <v>120</v>
      </c>
      <c r="E3" s="219"/>
      <c r="F3" s="219" t="s">
        <v>121</v>
      </c>
      <c r="G3" s="219"/>
      <c r="H3" s="219" t="s">
        <v>122</v>
      </c>
      <c r="I3" s="219"/>
      <c r="J3" s="219" t="s">
        <v>123</v>
      </c>
      <c r="K3" s="219"/>
      <c r="N3" s="109" t="s">
        <v>99</v>
      </c>
      <c r="O3" s="110"/>
      <c r="P3" s="111"/>
      <c r="Q3" s="61" t="s">
        <v>100</v>
      </c>
      <c r="R3" s="90" t="s">
        <v>101</v>
      </c>
      <c r="S3" s="90" t="s">
        <v>102</v>
      </c>
    </row>
    <row r="4" spans="1:19" ht="33" customHeight="1" thickTop="1" thickBot="1">
      <c r="B4" s="221"/>
      <c r="C4" s="221"/>
      <c r="D4" s="145" t="s">
        <v>125</v>
      </c>
      <c r="E4" s="146" t="s">
        <v>126</v>
      </c>
      <c r="F4" s="147" t="s">
        <v>125</v>
      </c>
      <c r="G4" s="148" t="s">
        <v>126</v>
      </c>
      <c r="H4" s="145" t="s">
        <v>125</v>
      </c>
      <c r="I4" s="146" t="s">
        <v>126</v>
      </c>
      <c r="J4" s="147" t="s">
        <v>125</v>
      </c>
      <c r="K4" s="148" t="s">
        <v>126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20" t="s">
        <v>112</v>
      </c>
      <c r="C5" s="220"/>
      <c r="D5" s="150">
        <v>6692</v>
      </c>
      <c r="E5" s="149">
        <v>348365.08999999979</v>
      </c>
      <c r="F5" s="151">
        <v>1888</v>
      </c>
      <c r="G5" s="152">
        <v>36433.400000000009</v>
      </c>
      <c r="H5" s="150">
        <v>543</v>
      </c>
      <c r="I5" s="149">
        <v>108106.18999999999</v>
      </c>
      <c r="J5" s="151">
        <v>1211</v>
      </c>
      <c r="K5" s="152">
        <v>372401.78000000009</v>
      </c>
      <c r="M5" s="162">
        <f>Q5+Q7</f>
        <v>43205</v>
      </c>
      <c r="N5" s="121" t="s">
        <v>106</v>
      </c>
      <c r="O5" s="122"/>
      <c r="P5" s="134"/>
      <c r="Q5" s="123">
        <v>34088</v>
      </c>
      <c r="R5" s="124">
        <v>1924620.1100000008</v>
      </c>
      <c r="S5" s="124">
        <f>R5/Q5*100</f>
        <v>5646.0341175780359</v>
      </c>
    </row>
    <row r="6" spans="1:19" ht="20.100000000000001" customHeight="1">
      <c r="B6" s="217" t="s">
        <v>113</v>
      </c>
      <c r="C6" s="217"/>
      <c r="D6" s="153">
        <v>4779</v>
      </c>
      <c r="E6" s="154">
        <v>277025.34000000008</v>
      </c>
      <c r="F6" s="155">
        <v>1623</v>
      </c>
      <c r="G6" s="156">
        <v>30233.29</v>
      </c>
      <c r="H6" s="153">
        <v>405</v>
      </c>
      <c r="I6" s="154">
        <v>83178.92</v>
      </c>
      <c r="J6" s="155">
        <v>871</v>
      </c>
      <c r="K6" s="156">
        <v>253397.22</v>
      </c>
      <c r="M6" s="58"/>
      <c r="N6" s="125"/>
      <c r="O6" s="94" t="s">
        <v>103</v>
      </c>
      <c r="P6" s="107"/>
      <c r="Q6" s="98">
        <f>Q5/Q$13</f>
        <v>0.63277087858031222</v>
      </c>
      <c r="R6" s="99">
        <f>R5/R$13</f>
        <v>0.39432533176318407</v>
      </c>
      <c r="S6" s="100" t="s">
        <v>105</v>
      </c>
    </row>
    <row r="7" spans="1:19" ht="20.100000000000001" customHeight="1">
      <c r="B7" s="217" t="s">
        <v>114</v>
      </c>
      <c r="C7" s="217"/>
      <c r="D7" s="153">
        <v>3067</v>
      </c>
      <c r="E7" s="154">
        <v>174421.51</v>
      </c>
      <c r="F7" s="155">
        <v>959</v>
      </c>
      <c r="G7" s="156">
        <v>17459.469999999998</v>
      </c>
      <c r="H7" s="153">
        <v>476</v>
      </c>
      <c r="I7" s="154">
        <v>100915.96</v>
      </c>
      <c r="J7" s="155">
        <v>612</v>
      </c>
      <c r="K7" s="156">
        <v>180681.84</v>
      </c>
      <c r="M7" s="58"/>
      <c r="N7" s="126" t="s">
        <v>107</v>
      </c>
      <c r="O7" s="127"/>
      <c r="P7" s="135"/>
      <c r="Q7" s="128">
        <v>9117</v>
      </c>
      <c r="R7" s="129">
        <v>169093.51</v>
      </c>
      <c r="S7" s="129">
        <f>R7/Q7*100</f>
        <v>1854.7056049138973</v>
      </c>
    </row>
    <row r="8" spans="1:19" ht="20.100000000000001" customHeight="1">
      <c r="B8" s="217" t="s">
        <v>115</v>
      </c>
      <c r="C8" s="217"/>
      <c r="D8" s="153">
        <v>1246</v>
      </c>
      <c r="E8" s="154">
        <v>69774.51999999999</v>
      </c>
      <c r="F8" s="155">
        <v>303</v>
      </c>
      <c r="G8" s="156">
        <v>5564.9400000000005</v>
      </c>
      <c r="H8" s="153">
        <v>60</v>
      </c>
      <c r="I8" s="154">
        <v>12007.329999999998</v>
      </c>
      <c r="J8" s="155">
        <v>320</v>
      </c>
      <c r="K8" s="156">
        <v>96288.25</v>
      </c>
      <c r="L8" s="89"/>
      <c r="M8" s="88"/>
      <c r="N8" s="130"/>
      <c r="O8" s="94" t="s">
        <v>103</v>
      </c>
      <c r="P8" s="107"/>
      <c r="Q8" s="98">
        <f>Q7/Q$13</f>
        <v>0.16923762321100408</v>
      </c>
      <c r="R8" s="99">
        <f>R7/R$13</f>
        <v>3.4644683427812281E-2</v>
      </c>
      <c r="S8" s="100" t="s">
        <v>104</v>
      </c>
    </row>
    <row r="9" spans="1:19" ht="20.100000000000001" customHeight="1">
      <c r="B9" s="217" t="s">
        <v>116</v>
      </c>
      <c r="C9" s="217"/>
      <c r="D9" s="153">
        <v>1807</v>
      </c>
      <c r="E9" s="154">
        <v>117809.13999999997</v>
      </c>
      <c r="F9" s="155">
        <v>432</v>
      </c>
      <c r="G9" s="156">
        <v>8955.2899999999991</v>
      </c>
      <c r="H9" s="153">
        <v>321</v>
      </c>
      <c r="I9" s="154">
        <v>63321.74</v>
      </c>
      <c r="J9" s="155">
        <v>419</v>
      </c>
      <c r="K9" s="156">
        <v>123546.7</v>
      </c>
      <c r="L9" s="89"/>
      <c r="M9" s="88"/>
      <c r="N9" s="126" t="s">
        <v>108</v>
      </c>
      <c r="O9" s="127"/>
      <c r="P9" s="135"/>
      <c r="Q9" s="128">
        <v>3886</v>
      </c>
      <c r="R9" s="129">
        <v>813553.79999999993</v>
      </c>
      <c r="S9" s="129">
        <f>R9/Q9*100</f>
        <v>20935.506948018527</v>
      </c>
    </row>
    <row r="10" spans="1:19" ht="20.100000000000001" customHeight="1">
      <c r="B10" s="217" t="s">
        <v>117</v>
      </c>
      <c r="C10" s="217"/>
      <c r="D10" s="153">
        <v>4311</v>
      </c>
      <c r="E10" s="154">
        <v>255987.05000000005</v>
      </c>
      <c r="F10" s="155">
        <v>882</v>
      </c>
      <c r="G10" s="156">
        <v>17115.25</v>
      </c>
      <c r="H10" s="153">
        <v>586</v>
      </c>
      <c r="I10" s="154">
        <v>131672.53999999998</v>
      </c>
      <c r="J10" s="155">
        <v>977</v>
      </c>
      <c r="K10" s="156">
        <v>291130.76</v>
      </c>
      <c r="L10" s="89"/>
      <c r="M10" s="88"/>
      <c r="N10" s="95"/>
      <c r="O10" s="94" t="s">
        <v>103</v>
      </c>
      <c r="P10" s="107"/>
      <c r="Q10" s="98">
        <f>Q9/Q$13</f>
        <v>7.2135286146535235E-2</v>
      </c>
      <c r="R10" s="99">
        <f>R9/R$13</f>
        <v>0.16668477608924023</v>
      </c>
      <c r="S10" s="100" t="s">
        <v>104</v>
      </c>
    </row>
    <row r="11" spans="1:19" ht="20.100000000000001" customHeight="1">
      <c r="B11" s="217" t="s">
        <v>118</v>
      </c>
      <c r="C11" s="217"/>
      <c r="D11" s="153">
        <v>9479</v>
      </c>
      <c r="E11" s="154">
        <v>517778.39000000013</v>
      </c>
      <c r="F11" s="155">
        <v>2185</v>
      </c>
      <c r="G11" s="156">
        <v>37262.69</v>
      </c>
      <c r="H11" s="153">
        <v>1186</v>
      </c>
      <c r="I11" s="154">
        <v>256153.31000000003</v>
      </c>
      <c r="J11" s="155">
        <v>1639</v>
      </c>
      <c r="K11" s="156">
        <v>448076.51</v>
      </c>
      <c r="L11" s="89"/>
      <c r="M11" s="88"/>
      <c r="N11" s="126" t="s">
        <v>109</v>
      </c>
      <c r="O11" s="127"/>
      <c r="P11" s="135"/>
      <c r="Q11" s="101">
        <v>6780</v>
      </c>
      <c r="R11" s="102">
        <v>1973525.0499999993</v>
      </c>
      <c r="S11" s="102">
        <f>R11/Q11*100</f>
        <v>29108.039085545715</v>
      </c>
    </row>
    <row r="12" spans="1:19" ht="20.100000000000001" customHeight="1" thickBot="1">
      <c r="B12" s="218" t="s">
        <v>119</v>
      </c>
      <c r="C12" s="218"/>
      <c r="D12" s="157">
        <v>2707</v>
      </c>
      <c r="E12" s="158">
        <v>163459.07</v>
      </c>
      <c r="F12" s="159">
        <v>845</v>
      </c>
      <c r="G12" s="160">
        <v>16069.18</v>
      </c>
      <c r="H12" s="157">
        <v>309</v>
      </c>
      <c r="I12" s="158">
        <v>58197.80999999999</v>
      </c>
      <c r="J12" s="159">
        <v>731</v>
      </c>
      <c r="K12" s="160">
        <v>208001.99</v>
      </c>
      <c r="L12" s="89"/>
      <c r="M12" s="88"/>
      <c r="N12" s="125"/>
      <c r="O12" s="84" t="s">
        <v>103</v>
      </c>
      <c r="P12" s="108"/>
      <c r="Q12" s="103">
        <f>Q11/Q$13</f>
        <v>0.12585621206214848</v>
      </c>
      <c r="R12" s="104">
        <f>R11/R$13</f>
        <v>0.40434520871976332</v>
      </c>
      <c r="S12" s="105" t="s">
        <v>104</v>
      </c>
    </row>
    <row r="13" spans="1:19" ht="20.100000000000001" customHeight="1" thickTop="1">
      <c r="B13" s="161" t="s">
        <v>124</v>
      </c>
      <c r="C13" s="161"/>
      <c r="D13" s="150">
        <v>34088</v>
      </c>
      <c r="E13" s="149">
        <v>1924620.1100000008</v>
      </c>
      <c r="F13" s="151">
        <v>9117</v>
      </c>
      <c r="G13" s="152">
        <v>169093.51</v>
      </c>
      <c r="H13" s="150">
        <v>3886</v>
      </c>
      <c r="I13" s="149">
        <v>813553.79999999993</v>
      </c>
      <c r="J13" s="151">
        <v>6780</v>
      </c>
      <c r="K13" s="152">
        <v>1973525.0499999993</v>
      </c>
      <c r="M13" s="58"/>
      <c r="N13" s="131" t="s">
        <v>110</v>
      </c>
      <c r="O13" s="132"/>
      <c r="P13" s="133"/>
      <c r="Q13" s="96">
        <f>Q5+Q7+Q9+Q11</f>
        <v>53871</v>
      </c>
      <c r="R13" s="97">
        <f>R5+R7+R9+R11</f>
        <v>4880792.4700000007</v>
      </c>
      <c r="S13" s="97">
        <f>R13/Q13*100</f>
        <v>9060.1482615878685</v>
      </c>
    </row>
    <row r="14" spans="1:19" ht="20.100000000000001" customHeight="1">
      <c r="N14" s="130"/>
      <c r="O14" s="94" t="s">
        <v>103</v>
      </c>
      <c r="P14" s="107"/>
      <c r="Q14" s="98">
        <f>Q13/Q$13</f>
        <v>1</v>
      </c>
      <c r="R14" s="99">
        <f>R13/R$13</f>
        <v>1</v>
      </c>
      <c r="S14" s="100" t="s">
        <v>104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0.64757112444358433</v>
      </c>
      <c r="O16" s="58">
        <f>F5/(D5+F5+H5+J5)</f>
        <v>0.1826978904586801</v>
      </c>
      <c r="P16" s="58">
        <f>H5/(D5+F5+H5+J5)</f>
        <v>5.2544997096961484E-2</v>
      </c>
      <c r="Q16" s="58">
        <f>J5/(D5+F5+H5+J5)</f>
        <v>0.11718598800077415</v>
      </c>
    </row>
    <row r="17" spans="13:17" ht="20.100000000000001" customHeight="1">
      <c r="M17" s="14" t="s">
        <v>132</v>
      </c>
      <c r="N17" s="58">
        <f t="shared" ref="N17:N23" si="0">D6/(D6+F6+H6+J6)</f>
        <v>0.62242771555092469</v>
      </c>
      <c r="O17" s="58">
        <f t="shared" ref="O17:O23" si="1">F6/(D6+F6+H6+J6)</f>
        <v>0.21138317270122428</v>
      </c>
      <c r="P17" s="58">
        <f t="shared" ref="P17:P23" si="2">H6/(D6+F6+H6+J6)</f>
        <v>5.2748111487366502E-2</v>
      </c>
      <c r="Q17" s="58">
        <f t="shared" ref="Q17:Q23" si="3">J6/(D6+F6+H6+J6)</f>
        <v>0.1134410002604845</v>
      </c>
    </row>
    <row r="18" spans="13:17" ht="20.100000000000001" customHeight="1">
      <c r="M18" s="14" t="s">
        <v>133</v>
      </c>
      <c r="N18" s="58">
        <f t="shared" si="0"/>
        <v>0.59972624168947986</v>
      </c>
      <c r="O18" s="58">
        <f t="shared" si="1"/>
        <v>0.18752444270629645</v>
      </c>
      <c r="P18" s="58">
        <f t="shared" si="2"/>
        <v>9.3077825576847864E-2</v>
      </c>
      <c r="Q18" s="58">
        <f t="shared" si="3"/>
        <v>0.11967149002737583</v>
      </c>
    </row>
    <row r="19" spans="13:17" ht="20.100000000000001" customHeight="1">
      <c r="M19" s="14" t="s">
        <v>134</v>
      </c>
      <c r="N19" s="58">
        <f t="shared" si="0"/>
        <v>0.64593053395541733</v>
      </c>
      <c r="O19" s="58">
        <f t="shared" si="1"/>
        <v>0.15707620528771385</v>
      </c>
      <c r="P19" s="58">
        <f t="shared" si="2"/>
        <v>3.110419906687403E-2</v>
      </c>
      <c r="Q19" s="58">
        <f t="shared" si="3"/>
        <v>0.16588906168999482</v>
      </c>
    </row>
    <row r="20" spans="13:17" ht="20.100000000000001" customHeight="1">
      <c r="M20" s="14" t="s">
        <v>135</v>
      </c>
      <c r="N20" s="58">
        <f t="shared" si="0"/>
        <v>0.60657938905673048</v>
      </c>
      <c r="O20" s="58">
        <f t="shared" si="1"/>
        <v>0.14501510574018128</v>
      </c>
      <c r="P20" s="58">
        <f t="shared" si="2"/>
        <v>0.10775427995971802</v>
      </c>
      <c r="Q20" s="58">
        <f t="shared" si="3"/>
        <v>0.14065122524337026</v>
      </c>
    </row>
    <row r="21" spans="13:17" ht="20.100000000000001" customHeight="1">
      <c r="M21" s="14" t="s">
        <v>136</v>
      </c>
      <c r="N21" s="58">
        <f t="shared" si="0"/>
        <v>0.63809946714031973</v>
      </c>
      <c r="O21" s="58">
        <f t="shared" si="1"/>
        <v>0.130550621669627</v>
      </c>
      <c r="P21" s="58">
        <f t="shared" si="2"/>
        <v>8.6737714624037898E-2</v>
      </c>
      <c r="Q21" s="58">
        <f t="shared" si="3"/>
        <v>0.1446121965660154</v>
      </c>
    </row>
    <row r="22" spans="13:17" ht="20.100000000000001" customHeight="1">
      <c r="M22" s="14" t="s">
        <v>137</v>
      </c>
      <c r="N22" s="58">
        <f t="shared" si="0"/>
        <v>0.65422044309476157</v>
      </c>
      <c r="O22" s="58">
        <f t="shared" si="1"/>
        <v>0.15080405825108703</v>
      </c>
      <c r="P22" s="58">
        <f t="shared" si="2"/>
        <v>8.1855200496928709E-2</v>
      </c>
      <c r="Q22" s="58">
        <f t="shared" si="3"/>
        <v>0.11312029815722272</v>
      </c>
    </row>
    <row r="23" spans="13:17" ht="20.100000000000001" customHeight="1">
      <c r="M23" s="14" t="s">
        <v>138</v>
      </c>
      <c r="N23" s="58">
        <f t="shared" si="0"/>
        <v>0.58950348432055744</v>
      </c>
      <c r="O23" s="58">
        <f t="shared" si="1"/>
        <v>0.18401567944250871</v>
      </c>
      <c r="P23" s="58">
        <f t="shared" si="2"/>
        <v>6.7290940766550525E-2</v>
      </c>
      <c r="Q23" s="58">
        <f t="shared" si="3"/>
        <v>0.15918989547038329</v>
      </c>
    </row>
    <row r="24" spans="13:17" ht="20.100000000000001" customHeight="1">
      <c r="M24" s="14" t="s">
        <v>139</v>
      </c>
      <c r="N24" s="58">
        <f t="shared" ref="N24" si="4">D13/(D13+F13+H13+J13)</f>
        <v>0.63277087858031222</v>
      </c>
      <c r="O24" s="58">
        <f t="shared" ref="O24" si="5">F13/(D13+F13+H13+J13)</f>
        <v>0.16923762321100408</v>
      </c>
      <c r="P24" s="58">
        <f t="shared" ref="P24" si="6">H13/(D13+F13+H13+J13)</f>
        <v>7.2135286146535235E-2</v>
      </c>
      <c r="Q24" s="58">
        <f t="shared" ref="Q24" si="7">J13/(D13+F13+H13+J13)</f>
        <v>0.12585621206214848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0.40259157431922998</v>
      </c>
      <c r="O29" s="58">
        <f>G5/(E5+G5+I5+K5)</f>
        <v>4.2104620367678765E-2</v>
      </c>
      <c r="P29" s="58">
        <f>I5/(E5+G5+I5+K5)</f>
        <v>0.12493399159414573</v>
      </c>
      <c r="Q29" s="58">
        <f>K5/(E5+G5+I5+K5)</f>
        <v>0.43036981371894545</v>
      </c>
    </row>
    <row r="30" spans="13:17" ht="20.100000000000001" customHeight="1">
      <c r="M30" s="14" t="s">
        <v>132</v>
      </c>
      <c r="N30" s="58">
        <f t="shared" ref="N30:N37" si="8">E6/(E6+G6+I6+K6)</f>
        <v>0.43027396609847596</v>
      </c>
      <c r="O30" s="58">
        <f t="shared" ref="O30:O37" si="9">G6/(E6+G6+I6+K6)</f>
        <v>4.6958150458385466E-2</v>
      </c>
      <c r="P30" s="58">
        <f t="shared" ref="P30:P37" si="10">I6/(E6+G6+I6+K6)</f>
        <v>0.12919296048580911</v>
      </c>
      <c r="Q30" s="58">
        <f t="shared" ref="Q30:Q37" si="11">K6/(E6+G6+I6+K6)</f>
        <v>0.39357492295732954</v>
      </c>
    </row>
    <row r="31" spans="13:17" ht="20.100000000000001" customHeight="1">
      <c r="M31" s="14" t="s">
        <v>133</v>
      </c>
      <c r="N31" s="58">
        <f t="shared" si="8"/>
        <v>0.36838295055165937</v>
      </c>
      <c r="O31" s="58">
        <f t="shared" si="9"/>
        <v>3.6874873251975505E-2</v>
      </c>
      <c r="P31" s="58">
        <f t="shared" si="10"/>
        <v>0.21313723922326572</v>
      </c>
      <c r="Q31" s="58">
        <f t="shared" si="11"/>
        <v>0.38160493697309938</v>
      </c>
    </row>
    <row r="32" spans="13:17" ht="20.100000000000001" customHeight="1">
      <c r="M32" s="14" t="s">
        <v>134</v>
      </c>
      <c r="N32" s="58">
        <f t="shared" si="8"/>
        <v>0.37996299616892287</v>
      </c>
      <c r="O32" s="58">
        <f t="shared" si="9"/>
        <v>3.0304347144205164E-2</v>
      </c>
      <c r="P32" s="58">
        <f t="shared" si="10"/>
        <v>6.5386921798802664E-2</v>
      </c>
      <c r="Q32" s="58">
        <f t="shared" si="11"/>
        <v>0.52434573488806935</v>
      </c>
    </row>
    <row r="33" spans="13:17" ht="20.100000000000001" customHeight="1">
      <c r="M33" s="14" t="s">
        <v>135</v>
      </c>
      <c r="N33" s="58">
        <f t="shared" si="8"/>
        <v>0.37562752909157765</v>
      </c>
      <c r="O33" s="58">
        <f t="shared" si="9"/>
        <v>2.8553416610956627E-2</v>
      </c>
      <c r="P33" s="58">
        <f t="shared" si="10"/>
        <v>0.20189765186282935</v>
      </c>
      <c r="Q33" s="58">
        <f t="shared" si="11"/>
        <v>0.39392140243463647</v>
      </c>
    </row>
    <row r="34" spans="13:17" ht="20.100000000000001" customHeight="1">
      <c r="M34" s="14" t="s">
        <v>136</v>
      </c>
      <c r="N34" s="58">
        <f t="shared" si="8"/>
        <v>0.3678473775753493</v>
      </c>
      <c r="O34" s="58">
        <f t="shared" si="9"/>
        <v>2.4594212203494264E-2</v>
      </c>
      <c r="P34" s="58">
        <f t="shared" si="10"/>
        <v>0.18921034692061675</v>
      </c>
      <c r="Q34" s="58">
        <f t="shared" si="11"/>
        <v>0.41834806330053959</v>
      </c>
    </row>
    <row r="35" spans="13:17" ht="20.100000000000001" customHeight="1">
      <c r="M35" s="14" t="s">
        <v>137</v>
      </c>
      <c r="N35" s="58">
        <f t="shared" si="8"/>
        <v>0.41117315583168013</v>
      </c>
      <c r="O35" s="58">
        <f t="shared" si="9"/>
        <v>2.9590686166098175E-2</v>
      </c>
      <c r="P35" s="58">
        <f t="shared" si="10"/>
        <v>0.20341398344073544</v>
      </c>
      <c r="Q35" s="58">
        <f t="shared" si="11"/>
        <v>0.35582217456148629</v>
      </c>
    </row>
    <row r="36" spans="13:17" ht="20.100000000000001" customHeight="1">
      <c r="M36" s="14" t="s">
        <v>138</v>
      </c>
      <c r="N36" s="58">
        <f t="shared" si="8"/>
        <v>0.36672376800158751</v>
      </c>
      <c r="O36" s="58">
        <f t="shared" si="9"/>
        <v>3.6051534113682102E-2</v>
      </c>
      <c r="P36" s="58">
        <f t="shared" si="10"/>
        <v>0.1305679774921053</v>
      </c>
      <c r="Q36" s="58">
        <f t="shared" si="11"/>
        <v>0.46665672039262507</v>
      </c>
    </row>
    <row r="37" spans="13:17" ht="20.100000000000001" customHeight="1">
      <c r="M37" s="14" t="s">
        <v>139</v>
      </c>
      <c r="N37" s="58">
        <f t="shared" si="8"/>
        <v>0.39432533176318407</v>
      </c>
      <c r="O37" s="58">
        <f t="shared" si="9"/>
        <v>3.4644683427812281E-2</v>
      </c>
      <c r="P37" s="58">
        <f t="shared" si="10"/>
        <v>0.16668477608924023</v>
      </c>
      <c r="Q37" s="58">
        <f t="shared" si="11"/>
        <v>0.40434520871976332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/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97</v>
      </c>
    </row>
    <row r="2" spans="1:14" s="14" customFormat="1" ht="20.100000000000001" customHeight="1"/>
    <row r="3" spans="1:14" s="14" customFormat="1" ht="20.100000000000001" customHeight="1">
      <c r="B3" s="203" t="s">
        <v>53</v>
      </c>
      <c r="C3" s="235"/>
      <c r="D3" s="236"/>
      <c r="E3" s="239" t="s">
        <v>51</v>
      </c>
      <c r="F3" s="226" t="s">
        <v>98</v>
      </c>
      <c r="G3" s="239" t="s">
        <v>56</v>
      </c>
      <c r="H3" s="226" t="s">
        <v>98</v>
      </c>
    </row>
    <row r="4" spans="1:14" s="14" customFormat="1" ht="20.100000000000001" customHeight="1" thickBot="1">
      <c r="B4" s="204"/>
      <c r="C4" s="237"/>
      <c r="D4" s="238"/>
      <c r="E4" s="240"/>
      <c r="F4" s="227"/>
      <c r="G4" s="240"/>
      <c r="H4" s="227"/>
      <c r="N4" s="24"/>
    </row>
    <row r="5" spans="1:14" s="14" customFormat="1" ht="20.100000000000001" customHeight="1" thickTop="1">
      <c r="B5" s="228" t="s">
        <v>68</v>
      </c>
      <c r="C5" s="231" t="s">
        <v>3</v>
      </c>
      <c r="D5" s="232"/>
      <c r="E5" s="163">
        <v>4897</v>
      </c>
      <c r="F5" s="164">
        <f t="shared" ref="F5:F16" si="0">E5/SUM(E$5:E$16)</f>
        <v>0.14365759211452711</v>
      </c>
      <c r="G5" s="165">
        <v>289768.92</v>
      </c>
      <c r="H5" s="166">
        <f t="shared" ref="H5:H16" si="1">G5/SUM(G$5:G$16)</f>
        <v>0.15055902122938949</v>
      </c>
      <c r="N5" s="24"/>
    </row>
    <row r="6" spans="1:14" s="14" customFormat="1" ht="20.100000000000001" customHeight="1">
      <c r="B6" s="229"/>
      <c r="C6" s="233" t="s">
        <v>8</v>
      </c>
      <c r="D6" s="234"/>
      <c r="E6" s="167">
        <v>223</v>
      </c>
      <c r="F6" s="168">
        <f t="shared" si="0"/>
        <v>6.5418915747477114E-3</v>
      </c>
      <c r="G6" s="169">
        <v>15037.349999999997</v>
      </c>
      <c r="H6" s="170">
        <f t="shared" si="1"/>
        <v>7.8131522796984574E-3</v>
      </c>
      <c r="N6" s="24"/>
    </row>
    <row r="7" spans="1:14" s="14" customFormat="1" ht="20.100000000000001" customHeight="1">
      <c r="B7" s="229"/>
      <c r="C7" s="233" t="s">
        <v>9</v>
      </c>
      <c r="D7" s="234"/>
      <c r="E7" s="167">
        <v>2350</v>
      </c>
      <c r="F7" s="168">
        <f t="shared" si="0"/>
        <v>6.8939216146444493E-2</v>
      </c>
      <c r="G7" s="169">
        <v>102871.08000000002</v>
      </c>
      <c r="H7" s="170">
        <f t="shared" si="1"/>
        <v>5.3450070206322434E-2</v>
      </c>
      <c r="N7" s="24"/>
    </row>
    <row r="8" spans="1:14" s="14" customFormat="1" ht="20.100000000000001" customHeight="1">
      <c r="B8" s="229"/>
      <c r="C8" s="233" t="s">
        <v>10</v>
      </c>
      <c r="D8" s="234"/>
      <c r="E8" s="167">
        <v>437</v>
      </c>
      <c r="F8" s="168">
        <f t="shared" si="0"/>
        <v>1.281976061957287E-2</v>
      </c>
      <c r="G8" s="169">
        <v>18209.109999999997</v>
      </c>
      <c r="H8" s="170">
        <f t="shared" si="1"/>
        <v>9.4611450360455786E-3</v>
      </c>
      <c r="N8" s="24"/>
    </row>
    <row r="9" spans="1:14" s="14" customFormat="1" ht="20.100000000000001" customHeight="1">
      <c r="B9" s="229"/>
      <c r="C9" s="222" t="s">
        <v>70</v>
      </c>
      <c r="D9" s="223"/>
      <c r="E9" s="167">
        <v>4912</v>
      </c>
      <c r="F9" s="168">
        <f t="shared" si="0"/>
        <v>0.14409762966439804</v>
      </c>
      <c r="G9" s="169">
        <v>63541.589999999982</v>
      </c>
      <c r="H9" s="170">
        <f t="shared" si="1"/>
        <v>3.3015133568359098E-2</v>
      </c>
      <c r="N9" s="24"/>
    </row>
    <row r="10" spans="1:14" s="14" customFormat="1" ht="20.100000000000001" customHeight="1">
      <c r="B10" s="229"/>
      <c r="C10" s="233" t="s">
        <v>54</v>
      </c>
      <c r="D10" s="234"/>
      <c r="E10" s="167">
        <v>6676</v>
      </c>
      <c r="F10" s="168">
        <f t="shared" si="0"/>
        <v>0.1958460455292185</v>
      </c>
      <c r="G10" s="169">
        <v>713061.60000000033</v>
      </c>
      <c r="H10" s="170">
        <f t="shared" si="1"/>
        <v>0.37049472583968807</v>
      </c>
      <c r="N10" s="24"/>
    </row>
    <row r="11" spans="1:14" s="14" customFormat="1" ht="20.100000000000001" customHeight="1">
      <c r="B11" s="229"/>
      <c r="C11" s="233" t="s">
        <v>55</v>
      </c>
      <c r="D11" s="234"/>
      <c r="E11" s="167">
        <v>3087</v>
      </c>
      <c r="F11" s="168">
        <f t="shared" si="0"/>
        <v>9.0559727763435807E-2</v>
      </c>
      <c r="G11" s="169">
        <v>251117.41</v>
      </c>
      <c r="H11" s="170">
        <f t="shared" si="1"/>
        <v>0.13047635151229922</v>
      </c>
      <c r="N11" s="24"/>
    </row>
    <row r="12" spans="1:14" s="14" customFormat="1" ht="20.100000000000001" customHeight="1">
      <c r="B12" s="229"/>
      <c r="C12" s="222" t="s">
        <v>151</v>
      </c>
      <c r="D12" s="223"/>
      <c r="E12" s="167">
        <v>1046</v>
      </c>
      <c r="F12" s="168">
        <f t="shared" si="0"/>
        <v>3.0685285144332317E-2</v>
      </c>
      <c r="G12" s="169">
        <v>117505.74</v>
      </c>
      <c r="H12" s="170">
        <f t="shared" si="1"/>
        <v>6.1053991584863986E-2</v>
      </c>
      <c r="N12" s="24"/>
    </row>
    <row r="13" spans="1:14" s="14" customFormat="1" ht="20.100000000000001" customHeight="1">
      <c r="B13" s="229"/>
      <c r="C13" s="222" t="s">
        <v>149</v>
      </c>
      <c r="D13" s="223"/>
      <c r="E13" s="167">
        <v>204</v>
      </c>
      <c r="F13" s="168">
        <f t="shared" si="0"/>
        <v>5.9845106782445432E-3</v>
      </c>
      <c r="G13" s="169">
        <v>16589.929999999997</v>
      </c>
      <c r="H13" s="170">
        <f t="shared" si="1"/>
        <v>8.6198465420794113E-3</v>
      </c>
      <c r="N13" s="24"/>
    </row>
    <row r="14" spans="1:14" s="14" customFormat="1" ht="20.100000000000001" customHeight="1">
      <c r="B14" s="229"/>
      <c r="C14" s="222" t="s">
        <v>150</v>
      </c>
      <c r="D14" s="223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29"/>
      <c r="C15" s="222" t="s">
        <v>72</v>
      </c>
      <c r="D15" s="223"/>
      <c r="E15" s="167">
        <v>9211</v>
      </c>
      <c r="F15" s="168">
        <f t="shared" si="0"/>
        <v>0.27021239145740439</v>
      </c>
      <c r="G15" s="169">
        <v>126758.91999999998</v>
      </c>
      <c r="H15" s="170">
        <f t="shared" si="1"/>
        <v>6.5861787134708874E-2</v>
      </c>
      <c r="N15" s="24"/>
    </row>
    <row r="16" spans="1:14" s="14" customFormat="1" ht="20.100000000000001" customHeight="1">
      <c r="B16" s="230"/>
      <c r="C16" s="224" t="s">
        <v>71</v>
      </c>
      <c r="D16" s="225"/>
      <c r="E16" s="171">
        <v>1045</v>
      </c>
      <c r="F16" s="172">
        <f t="shared" si="0"/>
        <v>3.0655949307674256E-2</v>
      </c>
      <c r="G16" s="173">
        <v>210158.46000000002</v>
      </c>
      <c r="H16" s="174">
        <f t="shared" si="1"/>
        <v>0.10919477506654547</v>
      </c>
      <c r="N16" s="24"/>
    </row>
    <row r="17" spans="2:8" s="14" customFormat="1" ht="20.100000000000001" hidden="1" customHeight="1">
      <c r="B17" s="241" t="s">
        <v>69</v>
      </c>
      <c r="C17" s="242" t="s">
        <v>83</v>
      </c>
      <c r="D17" s="243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29"/>
      <c r="C18" s="222" t="s">
        <v>84</v>
      </c>
      <c r="D18" s="223"/>
      <c r="E18" s="167">
        <v>2</v>
      </c>
      <c r="F18" s="168">
        <f t="shared" si="2"/>
        <v>2.1937040693210486E-4</v>
      </c>
      <c r="G18" s="169">
        <v>30.28</v>
      </c>
      <c r="H18" s="170">
        <f t="shared" si="3"/>
        <v>1.7907251437385152E-4</v>
      </c>
    </row>
    <row r="19" spans="2:8" s="14" customFormat="1" ht="20.100000000000001" customHeight="1">
      <c r="B19" s="229"/>
      <c r="C19" s="222" t="s">
        <v>85</v>
      </c>
      <c r="D19" s="223"/>
      <c r="E19" s="167">
        <v>748</v>
      </c>
      <c r="F19" s="168">
        <f t="shared" si="2"/>
        <v>8.2044532192607211E-2</v>
      </c>
      <c r="G19" s="169">
        <v>22403.79</v>
      </c>
      <c r="H19" s="170">
        <f t="shared" si="3"/>
        <v>0.1324934942801767</v>
      </c>
    </row>
    <row r="20" spans="2:8" s="14" customFormat="1" ht="20.100000000000001" customHeight="1">
      <c r="B20" s="229"/>
      <c r="C20" s="222" t="s">
        <v>86</v>
      </c>
      <c r="D20" s="223"/>
      <c r="E20" s="167">
        <v>195</v>
      </c>
      <c r="F20" s="168">
        <f t="shared" si="2"/>
        <v>2.1388614675880224E-2</v>
      </c>
      <c r="G20" s="169">
        <v>6854.4199999999992</v>
      </c>
      <c r="H20" s="170">
        <f t="shared" si="3"/>
        <v>4.0536268955561928E-2</v>
      </c>
    </row>
    <row r="21" spans="2:8" s="14" customFormat="1" ht="20.100000000000001" customHeight="1">
      <c r="B21" s="229"/>
      <c r="C21" s="222" t="s">
        <v>87</v>
      </c>
      <c r="D21" s="223"/>
      <c r="E21" s="167">
        <v>436</v>
      </c>
      <c r="F21" s="168">
        <f t="shared" si="2"/>
        <v>4.7822748711198862E-2</v>
      </c>
      <c r="G21" s="169">
        <v>5144.67</v>
      </c>
      <c r="H21" s="170">
        <f t="shared" si="3"/>
        <v>3.0424999753095198E-2</v>
      </c>
    </row>
    <row r="22" spans="2:8" s="14" customFormat="1" ht="20.100000000000001" hidden="1" customHeight="1">
      <c r="B22" s="229"/>
      <c r="C22" s="222" t="s">
        <v>88</v>
      </c>
      <c r="D22" s="223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29"/>
      <c r="C23" s="222" t="s">
        <v>89</v>
      </c>
      <c r="D23" s="223"/>
      <c r="E23" s="167">
        <v>2375</v>
      </c>
      <c r="F23" s="168">
        <f t="shared" si="2"/>
        <v>0.26050235823187451</v>
      </c>
      <c r="G23" s="169">
        <v>82734.899999999994</v>
      </c>
      <c r="H23" s="170">
        <f t="shared" si="3"/>
        <v>0.48928489331139913</v>
      </c>
    </row>
    <row r="24" spans="2:8" s="14" customFormat="1" ht="20.100000000000001" customHeight="1">
      <c r="B24" s="229"/>
      <c r="C24" s="222" t="s">
        <v>90</v>
      </c>
      <c r="D24" s="223"/>
      <c r="E24" s="167">
        <v>53</v>
      </c>
      <c r="F24" s="168">
        <f t="shared" si="2"/>
        <v>5.8133157837007791E-3</v>
      </c>
      <c r="G24" s="169">
        <v>2123.29</v>
      </c>
      <c r="H24" s="170">
        <f t="shared" si="3"/>
        <v>1.2556898251151095E-2</v>
      </c>
    </row>
    <row r="25" spans="2:8" s="14" customFormat="1" ht="20.100000000000001" customHeight="1">
      <c r="B25" s="229"/>
      <c r="C25" s="222" t="s">
        <v>144</v>
      </c>
      <c r="D25" s="223"/>
      <c r="E25" s="167">
        <v>13</v>
      </c>
      <c r="F25" s="168">
        <f t="shared" si="2"/>
        <v>1.4259076450586815E-3</v>
      </c>
      <c r="G25" s="169">
        <v>461.41</v>
      </c>
      <c r="H25" s="170">
        <f t="shared" si="3"/>
        <v>2.7287268446908462E-3</v>
      </c>
    </row>
    <row r="26" spans="2:8" s="14" customFormat="1" ht="20.100000000000001" customHeight="1">
      <c r="B26" s="229"/>
      <c r="C26" s="222" t="s">
        <v>145</v>
      </c>
      <c r="D26" s="223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29"/>
      <c r="C27" s="222" t="s">
        <v>92</v>
      </c>
      <c r="D27" s="223"/>
      <c r="E27" s="167">
        <v>5073</v>
      </c>
      <c r="F27" s="168">
        <f t="shared" si="2"/>
        <v>0.55643303718328396</v>
      </c>
      <c r="G27" s="169">
        <v>32047.170000000002</v>
      </c>
      <c r="H27" s="170">
        <f t="shared" si="3"/>
        <v>0.18952335899822534</v>
      </c>
    </row>
    <row r="28" spans="2:8" s="14" customFormat="1" ht="20.100000000000001" customHeight="1">
      <c r="B28" s="230"/>
      <c r="C28" s="222" t="s">
        <v>91</v>
      </c>
      <c r="D28" s="223"/>
      <c r="E28" s="171">
        <v>222</v>
      </c>
      <c r="F28" s="172">
        <f t="shared" si="2"/>
        <v>2.435011516946364E-2</v>
      </c>
      <c r="G28" s="173">
        <v>17293.579999999998</v>
      </c>
      <c r="H28" s="174">
        <f t="shared" si="3"/>
        <v>0.10227228709132598</v>
      </c>
    </row>
    <row r="29" spans="2:8" s="14" customFormat="1" ht="20.100000000000001" customHeight="1">
      <c r="B29" s="252" t="s">
        <v>82</v>
      </c>
      <c r="C29" s="242" t="s">
        <v>73</v>
      </c>
      <c r="D29" s="243"/>
      <c r="E29" s="175">
        <v>178</v>
      </c>
      <c r="F29" s="176">
        <f t="shared" ref="F29:F40" si="4">E29/SUM(E$29:E$40)</f>
        <v>4.5805455481214619E-2</v>
      </c>
      <c r="G29" s="177">
        <v>33586.000000000007</v>
      </c>
      <c r="H29" s="178">
        <f t="shared" ref="H29:H40" si="5">G29/SUM(G$29:G$40)</f>
        <v>4.1283071875517031E-2</v>
      </c>
    </row>
    <row r="30" spans="2:8" s="14" customFormat="1" ht="20.100000000000001" customHeight="1">
      <c r="B30" s="253"/>
      <c r="C30" s="222" t="s">
        <v>74</v>
      </c>
      <c r="D30" s="223"/>
      <c r="E30" s="167">
        <v>5</v>
      </c>
      <c r="F30" s="168">
        <f t="shared" si="4"/>
        <v>1.2866700977869274E-3</v>
      </c>
      <c r="G30" s="169">
        <v>852.82</v>
      </c>
      <c r="H30" s="170">
        <f t="shared" si="5"/>
        <v>1.0482650317655698E-3</v>
      </c>
    </row>
    <row r="31" spans="2:8" s="14" customFormat="1" ht="20.100000000000001" customHeight="1">
      <c r="B31" s="253"/>
      <c r="C31" s="222" t="s">
        <v>75</v>
      </c>
      <c r="D31" s="223"/>
      <c r="E31" s="167">
        <v>129</v>
      </c>
      <c r="F31" s="168">
        <f t="shared" si="4"/>
        <v>3.3196088522902727E-2</v>
      </c>
      <c r="G31" s="169">
        <v>17344.340000000004</v>
      </c>
      <c r="H31" s="170">
        <f t="shared" si="5"/>
        <v>2.1319229287602128E-2</v>
      </c>
    </row>
    <row r="32" spans="2:8" s="14" customFormat="1" ht="20.100000000000001" customHeight="1">
      <c r="B32" s="253"/>
      <c r="C32" s="222" t="s">
        <v>76</v>
      </c>
      <c r="D32" s="223"/>
      <c r="E32" s="167">
        <v>15</v>
      </c>
      <c r="F32" s="168">
        <f t="shared" si="4"/>
        <v>3.8600102933607824E-3</v>
      </c>
      <c r="G32" s="169">
        <v>541.41999999999996</v>
      </c>
      <c r="H32" s="170">
        <f t="shared" si="5"/>
        <v>6.6549993374746699E-4</v>
      </c>
    </row>
    <row r="33" spans="2:8" s="14" customFormat="1" ht="20.100000000000001" customHeight="1">
      <c r="B33" s="253"/>
      <c r="C33" s="222" t="s">
        <v>77</v>
      </c>
      <c r="D33" s="223"/>
      <c r="E33" s="167">
        <v>558</v>
      </c>
      <c r="F33" s="168">
        <f t="shared" si="4"/>
        <v>0.14359238291302109</v>
      </c>
      <c r="G33" s="169">
        <v>125953.04999999999</v>
      </c>
      <c r="H33" s="170">
        <f t="shared" si="5"/>
        <v>0.15481834145449261</v>
      </c>
    </row>
    <row r="34" spans="2:8" s="14" customFormat="1" ht="20.100000000000001" customHeight="1">
      <c r="B34" s="253"/>
      <c r="C34" s="222" t="s">
        <v>78</v>
      </c>
      <c r="D34" s="223"/>
      <c r="E34" s="167">
        <v>126</v>
      </c>
      <c r="F34" s="168">
        <f t="shared" si="4"/>
        <v>3.2424086464230568E-2</v>
      </c>
      <c r="G34" s="169">
        <v>9091.8299999999981</v>
      </c>
      <c r="H34" s="170">
        <f t="shared" si="5"/>
        <v>1.1175450228368423E-2</v>
      </c>
    </row>
    <row r="35" spans="2:8" s="14" customFormat="1" ht="20.100000000000001" customHeight="1">
      <c r="B35" s="253"/>
      <c r="C35" s="222" t="s">
        <v>79</v>
      </c>
      <c r="D35" s="223"/>
      <c r="E35" s="167">
        <v>1807</v>
      </c>
      <c r="F35" s="168">
        <f t="shared" si="4"/>
        <v>0.46500257334019557</v>
      </c>
      <c r="G35" s="169">
        <v>483106.01999999996</v>
      </c>
      <c r="H35" s="170">
        <f t="shared" si="5"/>
        <v>0.59382184681578531</v>
      </c>
    </row>
    <row r="36" spans="2:8" s="14" customFormat="1" ht="20.100000000000001" customHeight="1">
      <c r="B36" s="253"/>
      <c r="C36" s="222" t="s">
        <v>80</v>
      </c>
      <c r="D36" s="223"/>
      <c r="E36" s="167">
        <v>22</v>
      </c>
      <c r="F36" s="168">
        <f t="shared" si="4"/>
        <v>5.6613484302624811E-3</v>
      </c>
      <c r="G36" s="169">
        <v>5076.5700000000006</v>
      </c>
      <c r="H36" s="170">
        <f t="shared" si="5"/>
        <v>6.239992978952346E-3</v>
      </c>
    </row>
    <row r="37" spans="2:8" s="14" customFormat="1" ht="20.100000000000001" customHeight="1">
      <c r="B37" s="253"/>
      <c r="C37" s="222" t="s">
        <v>81</v>
      </c>
      <c r="D37" s="223"/>
      <c r="E37" s="167">
        <v>28</v>
      </c>
      <c r="F37" s="168">
        <f t="shared" si="4"/>
        <v>7.205352547606794E-3</v>
      </c>
      <c r="G37" s="169">
        <v>5516.5300000000007</v>
      </c>
      <c r="H37" s="170">
        <f t="shared" si="5"/>
        <v>6.7807808162164583E-3</v>
      </c>
    </row>
    <row r="38" spans="2:8" s="14" customFormat="1" ht="20.100000000000001" customHeight="1">
      <c r="B38" s="253"/>
      <c r="C38" s="222" t="s">
        <v>146</v>
      </c>
      <c r="D38" s="223"/>
      <c r="E38" s="167">
        <v>66</v>
      </c>
      <c r="F38" s="168">
        <f t="shared" si="4"/>
        <v>1.6984045290787442E-2</v>
      </c>
      <c r="G38" s="169">
        <v>19125.460000000003</v>
      </c>
      <c r="H38" s="170">
        <f t="shared" si="5"/>
        <v>2.3508537480864823E-2</v>
      </c>
    </row>
    <row r="39" spans="2:8" s="14" customFormat="1" ht="20.100000000000001" customHeight="1">
      <c r="B39" s="253"/>
      <c r="C39" s="247" t="s">
        <v>93</v>
      </c>
      <c r="D39" s="248"/>
      <c r="E39" s="167">
        <v>50</v>
      </c>
      <c r="F39" s="168">
        <f t="shared" si="4"/>
        <v>1.2866700977869275E-2</v>
      </c>
      <c r="G39" s="169">
        <v>14528.75</v>
      </c>
      <c r="H39" s="184">
        <f t="shared" si="5"/>
        <v>1.78583764220633E-2</v>
      </c>
    </row>
    <row r="40" spans="2:8" s="14" customFormat="1" ht="20.100000000000001" customHeight="1">
      <c r="B40" s="182"/>
      <c r="C40" s="224" t="s">
        <v>147</v>
      </c>
      <c r="D40" s="225"/>
      <c r="E40" s="167">
        <v>902</v>
      </c>
      <c r="F40" s="185">
        <f t="shared" si="4"/>
        <v>0.2321152856407617</v>
      </c>
      <c r="G40" s="169">
        <v>98831.010000000009</v>
      </c>
      <c r="H40" s="172">
        <f t="shared" si="5"/>
        <v>0.12148060767462461</v>
      </c>
    </row>
    <row r="41" spans="2:8" s="14" customFormat="1" ht="20.100000000000001" customHeight="1">
      <c r="B41" s="249" t="s">
        <v>94</v>
      </c>
      <c r="C41" s="242" t="s">
        <v>95</v>
      </c>
      <c r="D41" s="243"/>
      <c r="E41" s="175">
        <v>3716</v>
      </c>
      <c r="F41" s="176">
        <f>E41/SUM(E$41:E$43)</f>
        <v>0.54808259587020647</v>
      </c>
      <c r="G41" s="177">
        <v>1022591.9900000001</v>
      </c>
      <c r="H41" s="178">
        <f>G41/SUM(G$41:G$43)</f>
        <v>0.51815505964821673</v>
      </c>
    </row>
    <row r="42" spans="2:8" s="14" customFormat="1" ht="20.100000000000001" customHeight="1">
      <c r="B42" s="250"/>
      <c r="C42" s="222" t="s">
        <v>96</v>
      </c>
      <c r="D42" s="223"/>
      <c r="E42" s="167">
        <v>2661</v>
      </c>
      <c r="F42" s="168">
        <f>E42/SUM(E$41:E$43)</f>
        <v>0.39247787610619467</v>
      </c>
      <c r="G42" s="169">
        <v>802215.2100000002</v>
      </c>
      <c r="H42" s="170">
        <f>G42/SUM(G$41:G$43)</f>
        <v>0.40648848617350974</v>
      </c>
    </row>
    <row r="43" spans="2:8" s="14" customFormat="1" ht="20.100000000000001" customHeight="1">
      <c r="B43" s="251"/>
      <c r="C43" s="222" t="s">
        <v>148</v>
      </c>
      <c r="D43" s="223"/>
      <c r="E43" s="183">
        <v>403</v>
      </c>
      <c r="F43" s="168">
        <f>E43/SUM(E$41:E$43)</f>
        <v>5.9439528023598823E-2</v>
      </c>
      <c r="G43" s="169">
        <v>148717.85000000009</v>
      </c>
      <c r="H43" s="170">
        <f>G43/SUM(G$41:G$43)</f>
        <v>7.535645417827358E-2</v>
      </c>
    </row>
    <row r="44" spans="2:8" s="14" customFormat="1" ht="20.100000000000001" customHeight="1">
      <c r="B44" s="244" t="s">
        <v>111</v>
      </c>
      <c r="C44" s="245"/>
      <c r="D44" s="246"/>
      <c r="E44" s="144">
        <f>SUM(E5:E43)</f>
        <v>53871</v>
      </c>
      <c r="F44" s="179">
        <f>E44/E$44</f>
        <v>1</v>
      </c>
      <c r="G44" s="180">
        <f>SUM(G5:G43)</f>
        <v>4880792.4699999988</v>
      </c>
      <c r="H44" s="181">
        <f>G44/G$44</f>
        <v>1</v>
      </c>
    </row>
    <row r="45" spans="2:8" s="14" customFormat="1" ht="20.100000000000001" customHeight="1">
      <c r="B45" s="27"/>
      <c r="C45" s="27"/>
      <c r="D45" s="27"/>
      <c r="E45" s="198"/>
      <c r="F45" s="199"/>
      <c r="G45" s="200"/>
      <c r="H45" s="199"/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49">
    <mergeCell ref="B44:D44"/>
    <mergeCell ref="C35:D35"/>
    <mergeCell ref="C36:D36"/>
    <mergeCell ref="C37:D37"/>
    <mergeCell ref="C39:D39"/>
    <mergeCell ref="B41:B43"/>
    <mergeCell ref="C41:D41"/>
    <mergeCell ref="C42:D42"/>
    <mergeCell ref="B29:B39"/>
    <mergeCell ref="C29:D29"/>
    <mergeCell ref="C30:D30"/>
    <mergeCell ref="C31:D31"/>
    <mergeCell ref="C32:D32"/>
    <mergeCell ref="C33:D33"/>
    <mergeCell ref="C34:D34"/>
    <mergeCell ref="C43:D43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56" t="s">
        <v>57</v>
      </c>
      <c r="C3" s="257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8" t="s">
        <v>26</v>
      </c>
      <c r="C4" s="259"/>
      <c r="D4" s="62">
        <v>3356</v>
      </c>
      <c r="E4" s="67">
        <v>60778.200000000012</v>
      </c>
      <c r="F4" s="67">
        <f>E4*1000/D4</f>
        <v>18110.309892729445</v>
      </c>
      <c r="G4" s="67">
        <v>50320</v>
      </c>
      <c r="H4" s="63">
        <f>F4/G4</f>
        <v>0.35990281980781885</v>
      </c>
      <c r="K4" s="14">
        <f>D4*G4</f>
        <v>168873920</v>
      </c>
      <c r="L4" s="14" t="s">
        <v>26</v>
      </c>
      <c r="M4" s="24">
        <f>G4-F4</f>
        <v>32209.690107270555</v>
      </c>
    </row>
    <row r="5" spans="1:13" s="14" customFormat="1" ht="20.100000000000001" customHeight="1">
      <c r="B5" s="254" t="s">
        <v>27</v>
      </c>
      <c r="C5" s="255"/>
      <c r="D5" s="64">
        <v>3696</v>
      </c>
      <c r="E5" s="68">
        <v>108315.30999999998</v>
      </c>
      <c r="F5" s="68">
        <f t="shared" ref="F5:F13" si="0">E5*1000/D5</f>
        <v>29306.090367965364</v>
      </c>
      <c r="G5" s="68">
        <v>105310</v>
      </c>
      <c r="H5" s="65">
        <f t="shared" ref="H5:H10" si="1">F5/G5</f>
        <v>0.27828402210583386</v>
      </c>
      <c r="K5" s="14">
        <f t="shared" ref="K5:K10" si="2">D5*G5</f>
        <v>389225760</v>
      </c>
      <c r="L5" s="14" t="s">
        <v>27</v>
      </c>
      <c r="M5" s="24">
        <f t="shared" ref="M5:M10" si="3">G5-F5</f>
        <v>76003.909632034629</v>
      </c>
    </row>
    <row r="6" spans="1:13" s="14" customFormat="1" ht="20.100000000000001" customHeight="1">
      <c r="B6" s="254" t="s">
        <v>28</v>
      </c>
      <c r="C6" s="255"/>
      <c r="D6" s="64">
        <v>6082</v>
      </c>
      <c r="E6" s="68">
        <v>525894.25</v>
      </c>
      <c r="F6" s="68">
        <f t="shared" si="0"/>
        <v>86467.321604735291</v>
      </c>
      <c r="G6" s="68">
        <v>167650</v>
      </c>
      <c r="H6" s="65">
        <f t="shared" si="1"/>
        <v>0.51576094008192841</v>
      </c>
      <c r="K6" s="14">
        <f t="shared" si="2"/>
        <v>1019647300</v>
      </c>
      <c r="L6" s="14" t="s">
        <v>28</v>
      </c>
      <c r="M6" s="24">
        <f t="shared" si="3"/>
        <v>81182.678395264709</v>
      </c>
    </row>
    <row r="7" spans="1:13" s="14" customFormat="1" ht="20.100000000000001" customHeight="1">
      <c r="B7" s="254" t="s">
        <v>29</v>
      </c>
      <c r="C7" s="255"/>
      <c r="D7" s="64">
        <v>3796</v>
      </c>
      <c r="E7" s="68">
        <v>415849.56999999995</v>
      </c>
      <c r="F7" s="68">
        <f t="shared" si="0"/>
        <v>109549.41253951527</v>
      </c>
      <c r="G7" s="68">
        <v>197050</v>
      </c>
      <c r="H7" s="65">
        <f t="shared" si="1"/>
        <v>0.55594728515359182</v>
      </c>
      <c r="K7" s="14">
        <f t="shared" si="2"/>
        <v>748001800</v>
      </c>
      <c r="L7" s="14" t="s">
        <v>29</v>
      </c>
      <c r="M7" s="24">
        <f t="shared" si="3"/>
        <v>87500.587460484734</v>
      </c>
    </row>
    <row r="8" spans="1:13" s="14" customFormat="1" ht="20.100000000000001" customHeight="1">
      <c r="B8" s="254" t="s">
        <v>30</v>
      </c>
      <c r="C8" s="255"/>
      <c r="D8" s="64">
        <v>2419</v>
      </c>
      <c r="E8" s="68">
        <v>354000.47</v>
      </c>
      <c r="F8" s="68">
        <f t="shared" si="0"/>
        <v>146341.65770979744</v>
      </c>
      <c r="G8" s="68">
        <v>270480</v>
      </c>
      <c r="H8" s="65">
        <f t="shared" si="1"/>
        <v>0.5410442831625164</v>
      </c>
      <c r="K8" s="14">
        <f t="shared" si="2"/>
        <v>654291120</v>
      </c>
      <c r="L8" s="14" t="s">
        <v>30</v>
      </c>
      <c r="M8" s="24">
        <f t="shared" si="3"/>
        <v>124138.34229020256</v>
      </c>
    </row>
    <row r="9" spans="1:13" s="14" customFormat="1" ht="20.100000000000001" customHeight="1">
      <c r="B9" s="254" t="s">
        <v>31</v>
      </c>
      <c r="C9" s="255"/>
      <c r="D9" s="64">
        <v>2308</v>
      </c>
      <c r="E9" s="68">
        <v>409559.29000000004</v>
      </c>
      <c r="F9" s="68">
        <f t="shared" si="0"/>
        <v>177452.03206239172</v>
      </c>
      <c r="G9" s="68">
        <v>309380</v>
      </c>
      <c r="H9" s="65">
        <f t="shared" si="1"/>
        <v>0.57357305599066433</v>
      </c>
      <c r="K9" s="14">
        <f t="shared" si="2"/>
        <v>714049040</v>
      </c>
      <c r="L9" s="14" t="s">
        <v>31</v>
      </c>
      <c r="M9" s="24">
        <f t="shared" si="3"/>
        <v>131927.96793760828</v>
      </c>
    </row>
    <row r="10" spans="1:13" s="14" customFormat="1" ht="20.100000000000001" customHeight="1">
      <c r="B10" s="260" t="s">
        <v>32</v>
      </c>
      <c r="C10" s="261"/>
      <c r="D10" s="72">
        <v>1048</v>
      </c>
      <c r="E10" s="73">
        <v>219316.53000000003</v>
      </c>
      <c r="F10" s="73">
        <f t="shared" si="0"/>
        <v>209271.49809160308</v>
      </c>
      <c r="G10" s="73">
        <v>362170</v>
      </c>
      <c r="H10" s="75">
        <f t="shared" si="1"/>
        <v>0.57782670594362617</v>
      </c>
      <c r="K10" s="14">
        <f t="shared" si="2"/>
        <v>379554160</v>
      </c>
      <c r="L10" s="14" t="s">
        <v>32</v>
      </c>
      <c r="M10" s="24">
        <f t="shared" si="3"/>
        <v>152898.50190839692</v>
      </c>
    </row>
    <row r="11" spans="1:13" s="14" customFormat="1" ht="20.100000000000001" customHeight="1">
      <c r="B11" s="258" t="s">
        <v>64</v>
      </c>
      <c r="C11" s="259"/>
      <c r="D11" s="62">
        <f>SUM(D4:D5)</f>
        <v>7052</v>
      </c>
      <c r="E11" s="67">
        <f>SUM(E4:E5)</f>
        <v>169093.51</v>
      </c>
      <c r="F11" s="67">
        <f t="shared" si="0"/>
        <v>23978.092739648328</v>
      </c>
      <c r="G11" s="82"/>
      <c r="H11" s="63">
        <f>SUM(E4:E5)*1000/SUM(K4:K5)</f>
        <v>0.30298084026853411</v>
      </c>
    </row>
    <row r="12" spans="1:13" s="14" customFormat="1" ht="20.100000000000001" customHeight="1">
      <c r="B12" s="260" t="s">
        <v>58</v>
      </c>
      <c r="C12" s="261"/>
      <c r="D12" s="66">
        <f>SUM(D6:D10)</f>
        <v>15653</v>
      </c>
      <c r="E12" s="78">
        <f>SUM(E6:E10)</f>
        <v>1924620.11</v>
      </c>
      <c r="F12" s="69">
        <f t="shared" si="0"/>
        <v>122955.35105091675</v>
      </c>
      <c r="G12" s="83"/>
      <c r="H12" s="70">
        <f>SUM(E6:E10)*1000/SUM(K6:K10)</f>
        <v>0.54746020175737153</v>
      </c>
    </row>
    <row r="13" spans="1:13" s="14" customFormat="1" ht="20.100000000000001" customHeight="1">
      <c r="B13" s="256" t="s">
        <v>65</v>
      </c>
      <c r="C13" s="257"/>
      <c r="D13" s="71">
        <f>SUM(D11:D12)</f>
        <v>22705</v>
      </c>
      <c r="E13" s="79">
        <f>SUM(E11:E12)</f>
        <v>2093713.62</v>
      </c>
      <c r="F13" s="74">
        <f t="shared" si="0"/>
        <v>92213.768773397926</v>
      </c>
      <c r="G13" s="77"/>
      <c r="H13" s="76">
        <f>SUM(E4:E10)*1000/SUM(K4:K10)</f>
        <v>0.51396589455762587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02月状況（表紙）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2018-11-09T01:45:55Z</cp:lastPrinted>
  <dcterms:created xsi:type="dcterms:W3CDTF">2003-07-11T02:30:35Z</dcterms:created>
  <dcterms:modified xsi:type="dcterms:W3CDTF">2025-04-04T00:23:10Z</dcterms:modified>
</cp:coreProperties>
</file>