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C:\月次統計報告\2025年04月報告書\"/>
    </mc:Choice>
  </mc:AlternateContent>
  <xr:revisionPtr revIDLastSave="0" documentId="13_ncr:1_{F138BDE4-CD25-4528-8092-B60171F454E1}" xr6:coauthVersionLast="36" xr6:coauthVersionMax="36" xr10:uidLastSave="{00000000-0000-0000-0000-000000000000}"/>
  <bookViews>
    <workbookView xWindow="-912" yWindow="5136" windowWidth="15480" windowHeight="6480" xr2:uid="{00000000-000D-0000-FFFF-FFFF00000000}"/>
  </bookViews>
  <sheets>
    <sheet name="04月状況（表紙）" sheetId="6" r:id="rId1"/>
    <sheet name="人口統計" sheetId="9" r:id="rId2"/>
    <sheet name="認定者数（2-1.2.3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'04月状況（表紙）'!$A$1:$L$45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人口統計!$A$1:$J$39</definedName>
    <definedName name="_xlnm.Print_Area" localSheetId="2">'認定者数（2-1.2.3）'!$A$1:$L$83</definedName>
  </definedNames>
  <calcPr calcId="191029" concurrentManualCount="2"/>
</workbook>
</file>

<file path=xl/calcChain.xml><?xml version="1.0" encoding="utf-8"?>
<calcChain xmlns="http://schemas.openxmlformats.org/spreadsheetml/2006/main">
  <c r="U6" i="10" l="1"/>
  <c r="T6" i="10"/>
  <c r="S6" i="10"/>
  <c r="R6" i="10"/>
  <c r="Q6" i="10"/>
  <c r="P6" i="10"/>
  <c r="O6" i="10"/>
  <c r="F41" i="12" l="1"/>
  <c r="H40" i="12"/>
  <c r="F40" i="12"/>
  <c r="H39" i="12"/>
  <c r="F39" i="12"/>
  <c r="H38" i="12"/>
  <c r="F38" i="12"/>
  <c r="H37" i="12"/>
  <c r="F37" i="12"/>
  <c r="H36" i="12"/>
  <c r="F36" i="12"/>
  <c r="H35" i="12"/>
  <c r="F35" i="12"/>
  <c r="H34" i="12"/>
  <c r="F34" i="12"/>
  <c r="H33" i="12"/>
  <c r="F33" i="12"/>
  <c r="H32" i="12"/>
  <c r="F32" i="12"/>
  <c r="H31" i="12"/>
  <c r="F31" i="12"/>
  <c r="H30" i="12"/>
  <c r="F30" i="12"/>
  <c r="H29" i="12"/>
  <c r="F29" i="12"/>
  <c r="K82" i="10" l="1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L50" i="10" s="1"/>
  <c r="L82" i="10" l="1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F5" i="9" l="1"/>
  <c r="H12" i="12" l="1"/>
  <c r="F12" i="12"/>
  <c r="H43" i="12" l="1"/>
  <c r="F43" i="12"/>
  <c r="H26" i="12"/>
  <c r="F26" i="12"/>
  <c r="H14" i="12"/>
  <c r="F14" i="12"/>
  <c r="K6" i="10" l="1"/>
  <c r="G44" i="12" l="1"/>
  <c r="H44" i="12" s="1"/>
  <c r="K4" i="13" l="1"/>
  <c r="H42" i="12"/>
  <c r="H41" i="12"/>
  <c r="F42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E44" i="12"/>
  <c r="F44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U7" i="10" l="1"/>
  <c r="Q7" i="10"/>
  <c r="R7" i="10"/>
  <c r="O7" i="10"/>
  <c r="T7" i="10"/>
  <c r="P7" i="10"/>
  <c r="S7" i="10"/>
  <c r="K4" i="10"/>
  <c r="K9" i="10" l="1"/>
  <c r="H5" i="9"/>
  <c r="G5" i="9"/>
  <c r="E5" i="9"/>
  <c r="C5" i="9"/>
  <c r="D13" i="9"/>
  <c r="I13" i="9" s="1"/>
  <c r="D12" i="9"/>
  <c r="D11" i="9"/>
  <c r="D10" i="9"/>
  <c r="D9" i="9"/>
  <c r="D8" i="9"/>
  <c r="D7" i="9"/>
  <c r="D6" i="9"/>
  <c r="I7" i="9" l="1"/>
  <c r="L25" i="10"/>
  <c r="K7" i="9"/>
  <c r="I11" i="9"/>
  <c r="L29" i="10"/>
  <c r="K11" i="9"/>
  <c r="I8" i="9"/>
  <c r="L26" i="10"/>
  <c r="K8" i="9"/>
  <c r="I12" i="9"/>
  <c r="L30" i="10"/>
  <c r="K12" i="9"/>
  <c r="I9" i="9"/>
  <c r="L27" i="10"/>
  <c r="K9" i="9"/>
  <c r="L31" i="10"/>
  <c r="K13" i="9"/>
  <c r="I6" i="9"/>
  <c r="L24" i="10"/>
  <c r="K6" i="9"/>
  <c r="I10" i="9"/>
  <c r="L28" i="10"/>
  <c r="K10" i="9"/>
  <c r="M5" i="9"/>
  <c r="L5" i="9"/>
  <c r="D5" i="9"/>
  <c r="L6" i="10" s="1"/>
  <c r="I5" i="9" l="1"/>
  <c r="L32" i="10"/>
  <c r="L7" i="10"/>
  <c r="L5" i="10"/>
  <c r="L4" i="10"/>
  <c r="K5" i="9"/>
</calcChain>
</file>

<file path=xl/sharedStrings.xml><?xml version="1.0" encoding="utf-8"?>
<sst xmlns="http://schemas.openxmlformats.org/spreadsheetml/2006/main" count="261" uniqueCount="188">
  <si>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</si>
  <si>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</si>
  <si>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</si>
  <si>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</si>
  <si>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</si>
  <si>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</si>
  <si>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</si>
  <si>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</si>
  <si>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</si>
  <si>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</si>
  <si>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</si>
  <si>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</si>
  <si>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</si>
  <si>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</si>
  <si>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</si>
  <si>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</si>
  <si>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</si>
  <si>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</si>
  <si>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</si>
  <si>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</si>
  <si>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</si>
  <si>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</si>
  <si>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</si>
  <si>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</si>
  <si>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</si>
  <si>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</si>
  <si>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</si>
  <si>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</si>
  <si>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</si>
  <si>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</si>
  <si>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</si>
  <si>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</si>
  <si>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</si>
  <si>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</si>
  <si>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</si>
  <si>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</si>
  <si>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</si>
  <si>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</si>
  <si>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</si>
  <si>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</si>
  <si>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</si>
  <si>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</si>
  <si>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</si>
  <si>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</si>
  <si>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</si>
  <si>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</si>
  <si>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</si>
  <si>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</si>
  <si>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</si>
  <si>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</si>
  <si>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</si>
  <si>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</si>
  <si>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</si>
  <si>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</si>
  <si>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</si>
  <si>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</si>
  <si>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</si>
  <si>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</si>
  <si>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</si>
  <si>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</si>
  <si>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</si>
  <si>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</si>
  <si>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</si>
  <si>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</si>
  <si>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</si>
  <si>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</si>
  <si>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</si>
  <si>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</si>
  <si>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</si>
  <si>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</si>
  <si>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</si>
  <si>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</si>
  <si>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</si>
  <si>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</si>
  <si>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</si>
  <si>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</si>
  <si>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</si>
  <si>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</si>
  <si>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</si>
  <si>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</si>
  <si>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</si>
  <si>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</si>
  <si>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</si>
  <si>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</si>
  <si>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</si>
  <si>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</si>
  <si>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</si>
  <si>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</si>
  <si>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</si>
  <si>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</si>
  <si>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</si>
  <si>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</si>
  <si>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</si>
  <si>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</si>
  <si>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</si>
  <si>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</si>
  <si>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</si>
  <si>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</si>
  <si>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</si>
  <si>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</si>
  <si>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</si>
  <si>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</si>
  <si>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</si>
  <si>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</si>
  <si>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</si>
  <si>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</si>
  <si>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</si>
  <si>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</si>
  <si>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</si>
  <si>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</si>
  <si>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</si>
  <si>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</si>
  <si>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</si>
  <si>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</si>
  <si>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</si>
  <si>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</si>
  <si>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</si>
  <si>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</si>
  <si>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</si>
  <si>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</si>
  <si>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</si>
  <si>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</si>
  <si>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</si>
  <si>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</si>
  <si>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</si>
  <si>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</si>
  <si>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</si>
  <si>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</si>
  <si>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</si>
  <si>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</si>
  <si>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</si>
  <si>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</si>
  <si>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</si>
  <si>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</si>
  <si>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</si>
  <si>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</si>
  <si>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</si>
  <si>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</si>
  <si>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</si>
  <si>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</si>
  <si>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</si>
  <si>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</si>
  <si>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</si>
  <si>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</si>
  <si>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</si>
  <si>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</si>
  <si>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</si>
  <si>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</si>
  <si>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</si>
  <si>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</si>
  <si>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</si>
  <si>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</si>
  <si>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２-３．要介護・要支援認定者数（市町村別）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9">
      <t>シチョウソン</t>
    </rPh>
    <rPh sb="19" eb="20">
      <t>ベツ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</si>
  <si>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</si>
  <si>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</si>
  <si>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</si>
  <si>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須恵町</t>
    <rPh sb="0" eb="3">
      <t>スエマチ</t>
    </rPh>
    <phoneticPr fontId="2"/>
  </si>
  <si>
    <t>新宮町</t>
    <rPh sb="0" eb="3">
      <t>シングウマチ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</si>
  <si>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</si>
  <si>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</si>
  <si>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</si>
  <si>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</si>
  <si>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2">
      <t>オンガ</t>
    </rPh>
    <rPh sb="2" eb="3">
      <t>マチ</t>
    </rPh>
    <phoneticPr fontId="2"/>
  </si>
  <si>
    <t>宮若市</t>
    <rPh sb="0" eb="3">
      <t>ミヤワカシ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</si>
  <si>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</si>
  <si>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</si>
  <si>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</si>
  <si>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東峰村</t>
    <rPh sb="0" eb="3">
      <t>トウホウムラ</t>
    </rPh>
    <phoneticPr fontId="2"/>
  </si>
  <si>
    <t>うきは市</t>
    <rPh sb="3" eb="4">
      <t>シ</t>
    </rPh>
    <phoneticPr fontId="2"/>
  </si>
  <si>
    <t>大刀洗町</t>
    <rPh sb="0" eb="4">
      <t>タチアライマチ</t>
    </rPh>
    <phoneticPr fontId="2"/>
  </si>
  <si>
    <t>柳川市</t>
    <rPh sb="0" eb="3">
      <t>ヤナガワシ</t>
    </rPh>
    <phoneticPr fontId="2"/>
  </si>
  <si>
    <t>大木町</t>
    <rPh sb="0" eb="2">
      <t>オオキ</t>
    </rPh>
    <rPh sb="2" eb="3">
      <t>マチ</t>
    </rPh>
    <phoneticPr fontId="2"/>
  </si>
  <si>
    <t>広川町</t>
    <rPh sb="0" eb="2">
      <t>ヒロカワ</t>
    </rPh>
    <rPh sb="2" eb="3">
      <t>マチ</t>
    </rPh>
    <phoneticPr fontId="2"/>
  </si>
  <si>
    <t>田川市</t>
    <rPh sb="0" eb="2">
      <t>タガワ</t>
    </rPh>
    <rPh sb="2" eb="3">
      <t>シ</t>
    </rPh>
    <phoneticPr fontId="2"/>
  </si>
  <si>
    <t>桂川町</t>
    <rPh sb="0" eb="3">
      <t>ケイセンマチ</t>
    </rPh>
    <phoneticPr fontId="2"/>
  </si>
  <si>
    <t>香春町</t>
    <rPh sb="0" eb="3">
      <t>カワラマチ</t>
    </rPh>
    <phoneticPr fontId="2"/>
  </si>
  <si>
    <t>添田町</t>
    <rPh sb="0" eb="3">
      <t>ソエダマチ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</si>
  <si>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</si>
  <si>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</si>
  <si>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大任町</t>
    <rPh sb="0" eb="3">
      <t>オオトウマチ</t>
    </rPh>
    <phoneticPr fontId="2"/>
  </si>
  <si>
    <t>福智町</t>
    <rPh sb="0" eb="3">
      <t>フクチマチ</t>
    </rPh>
    <phoneticPr fontId="2"/>
  </si>
  <si>
    <t>赤村</t>
    <rPh sb="0" eb="2">
      <t>アカムラ</t>
    </rPh>
    <phoneticPr fontId="2"/>
  </si>
  <si>
    <t>豊前市</t>
    <rPh sb="0" eb="3">
      <t>ブゼンシ</t>
    </rPh>
    <phoneticPr fontId="2"/>
  </si>
  <si>
    <t>吉富町</t>
    <rPh sb="0" eb="3">
      <t>ヨシトミマチ</t>
    </rPh>
    <phoneticPr fontId="2"/>
  </si>
  <si>
    <t>上毛町</t>
    <rPh sb="0" eb="2">
      <t>コウゲ</t>
    </rPh>
    <rPh sb="2" eb="3">
      <t>マチ</t>
    </rPh>
    <phoneticPr fontId="2"/>
  </si>
  <si>
    <t>築上町</t>
    <rPh sb="0" eb="3">
      <t>チクジョウマチ</t>
    </rPh>
    <phoneticPr fontId="2"/>
  </si>
  <si>
    <t>65歳以上人口</t>
    <rPh sb="2" eb="5">
      <t>サイイジョウ</t>
    </rPh>
    <rPh sb="5" eb="7">
      <t>ジンコウ</t>
    </rPh>
    <phoneticPr fontId="2"/>
  </si>
  <si>
    <t>後期計</t>
    <rPh sb="0" eb="2">
      <t>コウキ</t>
    </rPh>
    <rPh sb="2" eb="3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</si>
</sst>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);[Red]\(#,##0\)"/>
    <numFmt numFmtId="178" formatCode="#,##0_ "/>
    <numFmt numFmtId="179" formatCode="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62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38" fontId="15" fillId="0" borderId="25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38" fontId="15" fillId="0" borderId="40" xfId="1" applyFont="1" applyFill="1" applyBorder="1" applyAlignment="1">
      <alignment vertical="center"/>
    </xf>
    <xf numFmtId="38" fontId="15" fillId="0" borderId="91" xfId="1" applyFont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176" fontId="15" fillId="0" borderId="21" xfId="2" applyNumberFormat="1" applyFont="1" applyFill="1" applyBorder="1" applyAlignment="1">
      <alignment vertical="center"/>
    </xf>
    <xf numFmtId="176" fontId="15" fillId="0" borderId="21" xfId="2" applyNumberFormat="1" applyFont="1" applyBorder="1" applyAlignment="1">
      <alignment vertical="center"/>
    </xf>
    <xf numFmtId="176" fontId="15" fillId="0" borderId="31" xfId="2" applyNumberFormat="1" applyFont="1" applyBorder="1" applyAlignment="1">
      <alignment vertical="center"/>
    </xf>
    <xf numFmtId="176" fontId="15" fillId="0" borderId="90" xfId="2" applyNumberFormat="1" applyFont="1" applyBorder="1" applyAlignment="1">
      <alignment vertical="center"/>
    </xf>
    <xf numFmtId="38" fontId="13" fillId="0" borderId="0" xfId="1" applyFont="1" applyBorder="1" applyAlignment="1">
      <alignment vertical="center"/>
    </xf>
    <xf numFmtId="176" fontId="13" fillId="0" borderId="0" xfId="1" applyNumberFormat="1" applyFont="1" applyBorder="1" applyAlignment="1">
      <alignment vertical="center"/>
    </xf>
    <xf numFmtId="178" fontId="13" fillId="0" borderId="0" xfId="1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4"/>
          <c:tx>
            <c:strRef>
              <c:f>人口統計!$K$4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人口統計!$K$6:$K$13</c:f>
            </c:numRef>
          </c:val>
          <c:extLst>
            <c:ext xmlns:c16="http://schemas.microsoft.com/office/drawing/2014/chart" uri="{C3380CC4-5D6E-409C-BE32-E72D297353CC}">
              <c16:uniqueId val="{00000000-0261-4D76-9846-967DB709ED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8908472"/>
        <c:axId val="618908864"/>
      </c:barChart>
      <c:barChart>
        <c:barDir val="col"/>
        <c:grouping val="stacked"/>
        <c:varyColors val="0"/>
        <c:ser>
          <c:idx val="2"/>
          <c:order val="0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21217</c:v>
                </c:pt>
                <c:pt idx="1">
                  <c:v>12823</c:v>
                </c:pt>
                <c:pt idx="2">
                  <c:v>7790</c:v>
                </c:pt>
                <c:pt idx="3">
                  <c:v>4592</c:v>
                </c:pt>
                <c:pt idx="4">
                  <c:v>6321</c:v>
                </c:pt>
                <c:pt idx="5">
                  <c:v>13692</c:v>
                </c:pt>
                <c:pt idx="6">
                  <c:v>20712</c:v>
                </c:pt>
                <c:pt idx="7">
                  <c:v>8118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61-4D76-9846-967DB709EDD1}"/>
            </c:ext>
          </c:extLst>
        </c:ser>
        <c:ser>
          <c:idx val="3"/>
          <c:order val="1"/>
          <c:tx>
            <c:strRef>
              <c:f>人口統計!$F$4</c:f>
              <c:strCache>
                <c:ptCount val="1"/>
                <c:pt idx="0">
                  <c:v>75歳～84歳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18228</c:v>
                </c:pt>
                <c:pt idx="1">
                  <c:v>12042</c:v>
                </c:pt>
                <c:pt idx="2">
                  <c:v>6958</c:v>
                </c:pt>
                <c:pt idx="3">
                  <c:v>3776</c:v>
                </c:pt>
                <c:pt idx="4">
                  <c:v>5299</c:v>
                </c:pt>
                <c:pt idx="5">
                  <c:v>11761</c:v>
                </c:pt>
                <c:pt idx="6">
                  <c:v>18078</c:v>
                </c:pt>
                <c:pt idx="7">
                  <c:v>7778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61-4D76-9846-967DB709EDD1}"/>
            </c:ext>
          </c:extLst>
        </c:ser>
        <c:ser>
          <c:idx val="4"/>
          <c:order val="2"/>
          <c:tx>
            <c:strRef>
              <c:f>人口統計!$G$4</c:f>
              <c:strCache>
                <c:ptCount val="1"/>
                <c:pt idx="0">
                  <c:v>85歳以上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7379</c:v>
                </c:pt>
                <c:pt idx="1">
                  <c:v>5638</c:v>
                </c:pt>
                <c:pt idx="2">
                  <c:v>3517</c:v>
                </c:pt>
                <c:pt idx="3">
                  <c:v>1759</c:v>
                </c:pt>
                <c:pt idx="4">
                  <c:v>2853</c:v>
                </c:pt>
                <c:pt idx="5">
                  <c:v>6032</c:v>
                </c:pt>
                <c:pt idx="6">
                  <c:v>9097</c:v>
                </c:pt>
                <c:pt idx="7">
                  <c:v>4019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61-4D76-9846-967DB709E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8472"/>
        <c:axId val="618908864"/>
      </c:barChart>
      <c:lineChart>
        <c:grouping val="standard"/>
        <c:varyColors val="0"/>
        <c:ser>
          <c:idx val="1"/>
          <c:order val="3"/>
          <c:tx>
            <c:strRef>
              <c:f>人口統計!$I$3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61-4D76-9846-967DB709EDD1}"/>
                </c:ext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61-4D76-9846-967DB709EDD1}"/>
                </c:ext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61-4D76-9846-967DB709EDD1}"/>
                </c:ext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61-4D76-9846-967DB709EDD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人口統計!$I$6:$I$13</c:f>
              <c:numCache>
                <c:formatCode>0.0%</c:formatCode>
                <c:ptCount val="8"/>
                <c:pt idx="0">
                  <c:v>0.25038501026694043</c:v>
                </c:pt>
                <c:pt idx="1">
                  <c:v>0.33733673954635435</c:v>
                </c:pt>
                <c:pt idx="2">
                  <c:v>0.3837587981930875</c:v>
                </c:pt>
                <c:pt idx="3">
                  <c:v>0.30998806207719859</c:v>
                </c:pt>
                <c:pt idx="4">
                  <c:v>0.3333794024831272</c:v>
                </c:pt>
                <c:pt idx="5">
                  <c:v>0.33533208367060025</c:v>
                </c:pt>
                <c:pt idx="6">
                  <c:v>0.37644644990881077</c:v>
                </c:pt>
                <c:pt idx="7">
                  <c:v>0.37113306000745433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261-4D76-9846-967DB709E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09256"/>
        <c:axId val="618902200"/>
      </c:lineChart>
      <c:catAx>
        <c:axId val="618908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618908864"/>
        <c:crosses val="autoZero"/>
        <c:auto val="1"/>
        <c:lblAlgn val="ctr"/>
        <c:lblOffset val="100"/>
        <c:noMultiLvlLbl val="0"/>
      </c:catAx>
      <c:valAx>
        <c:axId val="61890886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618908472"/>
        <c:crosses val="autoZero"/>
        <c:crossBetween val="between"/>
      </c:valAx>
      <c:valAx>
        <c:axId val="61890220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618909256"/>
        <c:crosses val="max"/>
        <c:crossBetween val="between"/>
      </c:valAx>
      <c:catAx>
        <c:axId val="618909256"/>
        <c:scaling>
          <c:orientation val="minMax"/>
        </c:scaling>
        <c:delete val="1"/>
        <c:axPos val="b"/>
        <c:majorTickMark val="out"/>
        <c:minorTickMark val="none"/>
        <c:tickLblPos val="nextTo"/>
        <c:crossAx val="61890220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67DD-47DB-B4AA-3E634F677CF8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67DD-47DB-B4AA-3E634F677C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'給付状況（3-2）'!$C$41:$D$43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</c:strCache>
            </c:strRef>
          </c:cat>
          <c:val>
            <c:numRef>
              <c:f>'給付状況（3-2）'!$E$41:$E$43</c:f>
              <c:numCache>
                <c:formatCode>#,##0_);[Red]\(#,##0\)</c:formatCode>
                <c:ptCount val="3"/>
                <c:pt idx="0">
                  <c:v>3720</c:v>
                </c:pt>
                <c:pt idx="1">
                  <c:v>2707</c:v>
                </c:pt>
                <c:pt idx="2">
                  <c:v>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DD-47DB-B4AA-3E634F677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C5D-4842-9BAE-DBE8F3C5E5C4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C5D-4842-9BAE-DBE8F3C5E5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'給付状況（3-2）'!$C$41:$D$43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</c:strCache>
            </c:strRef>
          </c:cat>
          <c:val>
            <c:numRef>
              <c:f>'給付状況（3-2）'!$G$41:$G$43</c:f>
              <c:numCache>
                <c:formatCode>#,##0_ </c:formatCode>
                <c:ptCount val="3"/>
                <c:pt idx="0">
                  <c:v>1089946.57</c:v>
                </c:pt>
                <c:pt idx="1">
                  <c:v>867732.08</c:v>
                </c:pt>
                <c:pt idx="2">
                  <c:v>162629.43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5D-4842-9BAE-DBE8F3C5E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33062.83</c:v>
                </c:pt>
                <c:pt idx="1">
                  <c:v>679.49</c:v>
                </c:pt>
                <c:pt idx="2">
                  <c:v>18607.61</c:v>
                </c:pt>
                <c:pt idx="3">
                  <c:v>666.74</c:v>
                </c:pt>
                <c:pt idx="4">
                  <c:v>128251.45</c:v>
                </c:pt>
                <c:pt idx="5">
                  <c:v>9209.23</c:v>
                </c:pt>
                <c:pt idx="6">
                  <c:v>511123.98</c:v>
                </c:pt>
                <c:pt idx="7">
                  <c:v>5109.08</c:v>
                </c:pt>
                <c:pt idx="8">
                  <c:v>6099.26</c:v>
                </c:pt>
                <c:pt idx="9">
                  <c:v>21234.690000000002</c:v>
                </c:pt>
                <c:pt idx="10">
                  <c:v>15389.429999999998</c:v>
                </c:pt>
                <c:pt idx="11">
                  <c:v>107856.56000000001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2F-4DF5-A1DC-7CAD2BF52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634432"/>
        <c:axId val="70663482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180</c:v>
                </c:pt>
                <c:pt idx="1">
                  <c:v>4</c:v>
                </c:pt>
                <c:pt idx="2">
                  <c:v>132</c:v>
                </c:pt>
                <c:pt idx="3">
                  <c:v>13</c:v>
                </c:pt>
                <c:pt idx="4">
                  <c:v>562</c:v>
                </c:pt>
                <c:pt idx="5">
                  <c:v>125</c:v>
                </c:pt>
                <c:pt idx="6">
                  <c:v>1792</c:v>
                </c:pt>
                <c:pt idx="7">
                  <c:v>20</c:v>
                </c:pt>
                <c:pt idx="8">
                  <c:v>28</c:v>
                </c:pt>
                <c:pt idx="9">
                  <c:v>70</c:v>
                </c:pt>
                <c:pt idx="10">
                  <c:v>54</c:v>
                </c:pt>
                <c:pt idx="11">
                  <c:v>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2F-4DF5-A1DC-7CAD2BF52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11608"/>
        <c:axId val="618912392"/>
      </c:lineChart>
      <c:catAx>
        <c:axId val="618911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618912392"/>
        <c:crosses val="autoZero"/>
        <c:auto val="1"/>
        <c:lblAlgn val="ctr"/>
        <c:lblOffset val="100"/>
        <c:noMultiLvlLbl val="0"/>
      </c:catAx>
      <c:valAx>
        <c:axId val="61891239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618911608"/>
        <c:crosses val="autoZero"/>
        <c:crossBetween val="between"/>
      </c:valAx>
      <c:valAx>
        <c:axId val="70663482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706634432"/>
        <c:crosses val="max"/>
        <c:crossBetween val="between"/>
      </c:valAx>
      <c:catAx>
        <c:axId val="706634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66348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18653.52818991098</c:v>
                </c:pt>
                <c:pt idx="1">
                  <c:v>30368.485821294817</c:v>
                </c:pt>
                <c:pt idx="2">
                  <c:v>94299.848755895262</c:v>
                </c:pt>
                <c:pt idx="3">
                  <c:v>118939.09695574315</c:v>
                </c:pt>
                <c:pt idx="4">
                  <c:v>155940.00816993468</c:v>
                </c:pt>
                <c:pt idx="5">
                  <c:v>188913.39386078686</c:v>
                </c:pt>
                <c:pt idx="6">
                  <c:v>221667.22170252568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D-44B1-9A90-FCE046BFB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636392"/>
        <c:axId val="706635608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3370</c:v>
                </c:pt>
                <c:pt idx="1">
                  <c:v>3738</c:v>
                </c:pt>
                <c:pt idx="2">
                  <c:v>6149</c:v>
                </c:pt>
                <c:pt idx="3">
                  <c:v>3909</c:v>
                </c:pt>
                <c:pt idx="4">
                  <c:v>2448</c:v>
                </c:pt>
                <c:pt idx="5">
                  <c:v>2313</c:v>
                </c:pt>
                <c:pt idx="6">
                  <c:v>1069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DD-44B1-9A90-FCE046BFB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6635216"/>
        <c:axId val="706636000"/>
      </c:lineChart>
      <c:catAx>
        <c:axId val="70663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6636000"/>
        <c:crosses val="autoZero"/>
        <c:auto val="1"/>
        <c:lblAlgn val="ctr"/>
        <c:lblOffset val="100"/>
        <c:noMultiLvlLbl val="0"/>
      </c:catAx>
      <c:valAx>
        <c:axId val="70663600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06635216"/>
        <c:crosses val="autoZero"/>
        <c:crossBetween val="between"/>
      </c:valAx>
      <c:valAx>
        <c:axId val="70663560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706636392"/>
        <c:crosses val="max"/>
        <c:crossBetween val="between"/>
      </c:valAx>
      <c:catAx>
        <c:axId val="706636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6635608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50320</c:v>
                </c:pt>
                <c:pt idx="1">
                  <c:v>105310</c:v>
                </c:pt>
                <c:pt idx="2">
                  <c:v>167650</c:v>
                </c:pt>
                <c:pt idx="3">
                  <c:v>197050</c:v>
                </c:pt>
                <c:pt idx="4">
                  <c:v>270480</c:v>
                </c:pt>
                <c:pt idx="5">
                  <c:v>309380</c:v>
                </c:pt>
                <c:pt idx="6">
                  <c:v>362170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B-4AC6-ACFE-930EE52D9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634040"/>
        <c:axId val="706628552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18653.52818991098</c:v>
                </c:pt>
                <c:pt idx="1">
                  <c:v>30368.485821294817</c:v>
                </c:pt>
                <c:pt idx="2">
                  <c:v>94299.848755895262</c:v>
                </c:pt>
                <c:pt idx="3">
                  <c:v>118939.09695574315</c:v>
                </c:pt>
                <c:pt idx="4">
                  <c:v>155940.00816993468</c:v>
                </c:pt>
                <c:pt idx="5">
                  <c:v>188913.39386078686</c:v>
                </c:pt>
                <c:pt idx="6">
                  <c:v>221667.22170252568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1B-4AC6-ACFE-930EE52D9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6627768"/>
        <c:axId val="706624632"/>
      </c:barChart>
      <c:catAx>
        <c:axId val="706634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6628552"/>
        <c:crosses val="autoZero"/>
        <c:auto val="1"/>
        <c:lblAlgn val="ctr"/>
        <c:lblOffset val="100"/>
        <c:noMultiLvlLbl val="0"/>
      </c:catAx>
      <c:valAx>
        <c:axId val="70662855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06634040"/>
        <c:crosses val="autoZero"/>
        <c:crossBetween val="between"/>
      </c:valAx>
      <c:valAx>
        <c:axId val="706624632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706627768"/>
        <c:crosses val="max"/>
        <c:crossBetween val="between"/>
      </c:valAx>
      <c:catAx>
        <c:axId val="706627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662463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7B2-4E26-AECA-08A5518F0208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7B2-4E26-AECA-08A5518F0208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7B2-4E26-AECA-08A5518F020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'認定者数（2-1.2.3）'!$D$4:$J$4</c:f>
              <c:numCache>
                <c:formatCode>#,##0_);[Red]\(#,##0\)</c:formatCode>
                <c:ptCount val="7"/>
                <c:pt idx="0">
                  <c:v>7169</c:v>
                </c:pt>
                <c:pt idx="1">
                  <c:v>5820</c:v>
                </c:pt>
                <c:pt idx="2">
                  <c:v>8554</c:v>
                </c:pt>
                <c:pt idx="3">
                  <c:v>5446</c:v>
                </c:pt>
                <c:pt idx="4">
                  <c:v>4620</c:v>
                </c:pt>
                <c:pt idx="5">
                  <c:v>5637</c:v>
                </c:pt>
                <c:pt idx="6">
                  <c:v>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B2-4E26-AECA-08A5518F020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AC9-4EBE-9D79-F1275C8CB887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AC9-4EBE-9D79-F1275C8CB887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AC9-4EBE-9D79-F1275C8CB88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'認定者数（2-1.2.3）'!$D$5:$J$5</c:f>
              <c:numCache>
                <c:formatCode>#,##0_);[Red]\(#,##0\)</c:formatCode>
                <c:ptCount val="7"/>
                <c:pt idx="0">
                  <c:v>750</c:v>
                </c:pt>
                <c:pt idx="1">
                  <c:v>728</c:v>
                </c:pt>
                <c:pt idx="2">
                  <c:v>649</c:v>
                </c:pt>
                <c:pt idx="3">
                  <c:v>549</c:v>
                </c:pt>
                <c:pt idx="4">
                  <c:v>407</c:v>
                </c:pt>
                <c:pt idx="5">
                  <c:v>501</c:v>
                </c:pt>
                <c:pt idx="6">
                  <c:v>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C9-4EBE-9D79-F1275C8CB8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89D-4349-BE6D-A8967930A366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89D-4349-BE6D-A8967930A366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89D-4349-BE6D-A8967930A366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'認定者数（2-1.2.3）'!$O$5:$U$5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'認定者数（2-1.2.3）'!$O$6:$U$6</c:f>
              <c:numCache>
                <c:formatCode>#,##0_);[Red]\(#,##0\)</c:formatCode>
                <c:ptCount val="7"/>
                <c:pt idx="0">
                  <c:v>6419</c:v>
                </c:pt>
                <c:pt idx="1">
                  <c:v>5092</c:v>
                </c:pt>
                <c:pt idx="2">
                  <c:v>7905</c:v>
                </c:pt>
                <c:pt idx="3">
                  <c:v>4897</c:v>
                </c:pt>
                <c:pt idx="4">
                  <c:v>4213</c:v>
                </c:pt>
                <c:pt idx="5">
                  <c:v>5136</c:v>
                </c:pt>
                <c:pt idx="6">
                  <c:v>2696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9D-4349-BE6D-A8967930A3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'認定者数（2-1.2.3）'!$D$23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'認定者数（2-1.2.3）'!$D$24:$D$31</c:f>
              <c:numCache>
                <c:formatCode>#,##0_);[Red]\(#,##0\)</c:formatCode>
                <c:ptCount val="8"/>
                <c:pt idx="0">
                  <c:v>1214</c:v>
                </c:pt>
                <c:pt idx="1">
                  <c:v>1304</c:v>
                </c:pt>
                <c:pt idx="2">
                  <c:v>796</c:v>
                </c:pt>
                <c:pt idx="3">
                  <c:v>207</c:v>
                </c:pt>
                <c:pt idx="4">
                  <c:v>343</c:v>
                </c:pt>
                <c:pt idx="5">
                  <c:v>759</c:v>
                </c:pt>
                <c:pt idx="6">
                  <c:v>1954</c:v>
                </c:pt>
                <c:pt idx="7">
                  <c:v>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62-404E-A353-00AA3EB4E7FA}"/>
            </c:ext>
          </c:extLst>
        </c:ser>
        <c:ser>
          <c:idx val="1"/>
          <c:order val="1"/>
          <c:tx>
            <c:strRef>
              <c:f>'認定者数（2-1.2.3）'!$E$23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'認定者数（2-1.2.3）'!$E$24:$E$31</c:f>
              <c:numCache>
                <c:formatCode>#,##0_);[Red]\(#,##0\)</c:formatCode>
                <c:ptCount val="8"/>
                <c:pt idx="0">
                  <c:v>1214</c:v>
                </c:pt>
                <c:pt idx="1">
                  <c:v>1053</c:v>
                </c:pt>
                <c:pt idx="2">
                  <c:v>400</c:v>
                </c:pt>
                <c:pt idx="3">
                  <c:v>215</c:v>
                </c:pt>
                <c:pt idx="4">
                  <c:v>265</c:v>
                </c:pt>
                <c:pt idx="5">
                  <c:v>764</c:v>
                </c:pt>
                <c:pt idx="6">
                  <c:v>1494</c:v>
                </c:pt>
                <c:pt idx="7">
                  <c:v>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62-404E-A353-00AA3EB4E7FA}"/>
            </c:ext>
          </c:extLst>
        </c:ser>
        <c:ser>
          <c:idx val="2"/>
          <c:order val="2"/>
          <c:tx>
            <c:strRef>
              <c:f>'認定者数（2-1.2.3）'!$F$23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'認定者数（2-1.2.3）'!$F$24:$F$31</c:f>
              <c:numCache>
                <c:formatCode>#,##0_);[Red]\(#,##0\)</c:formatCode>
                <c:ptCount val="8"/>
                <c:pt idx="0">
                  <c:v>1380</c:v>
                </c:pt>
                <c:pt idx="1">
                  <c:v>1127</c:v>
                </c:pt>
                <c:pt idx="2">
                  <c:v>873</c:v>
                </c:pt>
                <c:pt idx="3">
                  <c:v>335</c:v>
                </c:pt>
                <c:pt idx="4">
                  <c:v>528</c:v>
                </c:pt>
                <c:pt idx="5">
                  <c:v>1413</c:v>
                </c:pt>
                <c:pt idx="6">
                  <c:v>2099</c:v>
                </c:pt>
                <c:pt idx="7">
                  <c:v>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2-404E-A353-00AA3EB4E7FA}"/>
            </c:ext>
          </c:extLst>
        </c:ser>
        <c:ser>
          <c:idx val="3"/>
          <c:order val="3"/>
          <c:tx>
            <c:strRef>
              <c:f>'認定者数（2-1.2.3）'!$G$23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'認定者数（2-1.2.3）'!$G$24:$G$31</c:f>
              <c:numCache>
                <c:formatCode>#,##0_);[Red]\(#,##0\)</c:formatCode>
                <c:ptCount val="8"/>
                <c:pt idx="0">
                  <c:v>1029</c:v>
                </c:pt>
                <c:pt idx="1">
                  <c:v>741</c:v>
                </c:pt>
                <c:pt idx="2">
                  <c:v>490</c:v>
                </c:pt>
                <c:pt idx="3">
                  <c:v>228</c:v>
                </c:pt>
                <c:pt idx="4">
                  <c:v>307</c:v>
                </c:pt>
                <c:pt idx="5">
                  <c:v>760</c:v>
                </c:pt>
                <c:pt idx="6">
                  <c:v>1490</c:v>
                </c:pt>
                <c:pt idx="7">
                  <c:v>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62-404E-A353-00AA3EB4E7FA}"/>
            </c:ext>
          </c:extLst>
        </c:ser>
        <c:ser>
          <c:idx val="4"/>
          <c:order val="4"/>
          <c:tx>
            <c:strRef>
              <c:f>'認定者数（2-1.2.3）'!$H$23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'認定者数（2-1.2.3）'!$H$24:$H$31</c:f>
              <c:numCache>
                <c:formatCode>#,##0_);[Red]\(#,##0\)</c:formatCode>
                <c:ptCount val="8"/>
                <c:pt idx="0">
                  <c:v>840</c:v>
                </c:pt>
                <c:pt idx="1">
                  <c:v>609</c:v>
                </c:pt>
                <c:pt idx="2">
                  <c:v>386</c:v>
                </c:pt>
                <c:pt idx="3">
                  <c:v>184</c:v>
                </c:pt>
                <c:pt idx="4">
                  <c:v>326</c:v>
                </c:pt>
                <c:pt idx="5">
                  <c:v>677</c:v>
                </c:pt>
                <c:pt idx="6">
                  <c:v>1238</c:v>
                </c:pt>
                <c:pt idx="7">
                  <c:v>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62-404E-A353-00AA3EB4E7FA}"/>
            </c:ext>
          </c:extLst>
        </c:ser>
        <c:ser>
          <c:idx val="5"/>
          <c:order val="5"/>
          <c:tx>
            <c:strRef>
              <c:f>'認定者数（2-1.2.3）'!$I$23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'認定者数（2-1.2.3）'!$I$24:$I$31</c:f>
              <c:numCache>
                <c:formatCode>#,##0_);[Red]\(#,##0\)</c:formatCode>
                <c:ptCount val="8"/>
                <c:pt idx="0">
                  <c:v>1063</c:v>
                </c:pt>
                <c:pt idx="1">
                  <c:v>679</c:v>
                </c:pt>
                <c:pt idx="2">
                  <c:v>495</c:v>
                </c:pt>
                <c:pt idx="3">
                  <c:v>214</c:v>
                </c:pt>
                <c:pt idx="4">
                  <c:v>390</c:v>
                </c:pt>
                <c:pt idx="5">
                  <c:v>772</c:v>
                </c:pt>
                <c:pt idx="6">
                  <c:v>1456</c:v>
                </c:pt>
                <c:pt idx="7">
                  <c:v>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2-404E-A353-00AA3EB4E7FA}"/>
            </c:ext>
          </c:extLst>
        </c:ser>
        <c:ser>
          <c:idx val="6"/>
          <c:order val="6"/>
          <c:tx>
            <c:strRef>
              <c:f>'認定者数（2-1.2.3）'!$J$23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'認定者数（2-1.2.3）'!$J$24:$J$31</c:f>
              <c:numCache>
                <c:formatCode>#,##0_);[Red]\(#,##0\)</c:formatCode>
                <c:ptCount val="8"/>
                <c:pt idx="0">
                  <c:v>572</c:v>
                </c:pt>
                <c:pt idx="1">
                  <c:v>362</c:v>
                </c:pt>
                <c:pt idx="2">
                  <c:v>320</c:v>
                </c:pt>
                <c:pt idx="3">
                  <c:v>130</c:v>
                </c:pt>
                <c:pt idx="4">
                  <c:v>210</c:v>
                </c:pt>
                <c:pt idx="5">
                  <c:v>409</c:v>
                </c:pt>
                <c:pt idx="6">
                  <c:v>722</c:v>
                </c:pt>
                <c:pt idx="7">
                  <c:v>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62-404E-A353-00AA3EB4E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5336"/>
        <c:axId val="618902984"/>
      </c:barChart>
      <c:lineChart>
        <c:grouping val="standard"/>
        <c:varyColors val="0"/>
        <c:ser>
          <c:idx val="7"/>
          <c:order val="7"/>
          <c:tx>
            <c:strRef>
              <c:f>'認定者数（2-1.2.3）'!$L$23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'認定者数（2-1.2.3）'!$L$24:$L$31</c:f>
              <c:numCache>
                <c:formatCode>0.0%</c:formatCode>
                <c:ptCount val="8"/>
                <c:pt idx="0">
                  <c:v>0.15615923458055697</c:v>
                </c:pt>
                <c:pt idx="1">
                  <c:v>0.19260400616332821</c:v>
                </c:pt>
                <c:pt idx="2">
                  <c:v>0.20585819874076103</c:v>
                </c:pt>
                <c:pt idx="3">
                  <c:v>0.14940258714328034</c:v>
                </c:pt>
                <c:pt idx="4">
                  <c:v>0.16368410143024942</c:v>
                </c:pt>
                <c:pt idx="5">
                  <c:v>0.17640146101318088</c:v>
                </c:pt>
                <c:pt idx="6">
                  <c:v>0.21828471192599244</c:v>
                </c:pt>
                <c:pt idx="7">
                  <c:v>0.1713281446146121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062-404E-A353-00AA3EB4E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05728"/>
        <c:axId val="618903376"/>
      </c:lineChart>
      <c:catAx>
        <c:axId val="618905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618902984"/>
        <c:crosses val="autoZero"/>
        <c:auto val="1"/>
        <c:lblAlgn val="ctr"/>
        <c:lblOffset val="100"/>
        <c:noMultiLvlLbl val="0"/>
      </c:catAx>
      <c:valAx>
        <c:axId val="61890298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618905336"/>
        <c:crosses val="autoZero"/>
        <c:crossBetween val="between"/>
      </c:valAx>
      <c:valAx>
        <c:axId val="61890337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618905728"/>
        <c:crosses val="max"/>
        <c:crossBetween val="between"/>
      </c:valAx>
      <c:catAx>
        <c:axId val="618905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90337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0.6477294500862234</c:v>
                </c:pt>
                <c:pt idx="1">
                  <c:v>0.62831409361918056</c:v>
                </c:pt>
                <c:pt idx="2">
                  <c:v>0.60194730813287511</c:v>
                </c:pt>
                <c:pt idx="3">
                  <c:v>0.6464903357070193</c:v>
                </c:pt>
                <c:pt idx="4">
                  <c:v>0.607661822985469</c:v>
                </c:pt>
                <c:pt idx="5">
                  <c:v>0.63950941743320189</c:v>
                </c:pt>
                <c:pt idx="6">
                  <c:v>0.65503875968992253</c:v>
                </c:pt>
                <c:pt idx="7">
                  <c:v>0.59236081139404406</c:v>
                </c:pt>
                <c:pt idx="8">
                  <c:v>0.63454020678820655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04-4A39-83CC-D65A7E3E9D62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0.18279363862808967</c:v>
                </c:pt>
                <c:pt idx="1">
                  <c:v>0.20778891285043766</c:v>
                </c:pt>
                <c:pt idx="2">
                  <c:v>0.18575792287132492</c:v>
                </c:pt>
                <c:pt idx="3">
                  <c:v>0.15564598168870802</c:v>
                </c:pt>
                <c:pt idx="4">
                  <c:v>0.15092470277410833</c:v>
                </c:pt>
                <c:pt idx="5">
                  <c:v>0.12979997079865674</c:v>
                </c:pt>
                <c:pt idx="6">
                  <c:v>0.1525907792737658</c:v>
                </c:pt>
                <c:pt idx="7">
                  <c:v>0.18493741907639188</c:v>
                </c:pt>
                <c:pt idx="8">
                  <c:v>0.16937634722881884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04-4A39-83CC-D65A7E3E9D62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5.2692086606629621E-2</c:v>
                </c:pt>
                <c:pt idx="1">
                  <c:v>5.3786629455790942E-2</c:v>
                </c:pt>
                <c:pt idx="2">
                  <c:v>9.240168003054601E-2</c:v>
                </c:pt>
                <c:pt idx="3">
                  <c:v>2.8992878942014241E-2</c:v>
                </c:pt>
                <c:pt idx="4">
                  <c:v>0.10667107001321004</c:v>
                </c:pt>
                <c:pt idx="5">
                  <c:v>8.614396262228062E-2</c:v>
                </c:pt>
                <c:pt idx="6">
                  <c:v>8.0239358085135312E-2</c:v>
                </c:pt>
                <c:pt idx="7">
                  <c:v>6.2796719896417788E-2</c:v>
                </c:pt>
                <c:pt idx="8">
                  <c:v>7.1225019180884877E-2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04-4A39-83CC-D65A7E3E9D62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0.11678482467905729</c:v>
                </c:pt>
                <c:pt idx="1">
                  <c:v>0.11011036407459089</c:v>
                </c:pt>
                <c:pt idx="2">
                  <c:v>0.11989308896525391</c:v>
                </c:pt>
                <c:pt idx="3">
                  <c:v>0.1688708036622584</c:v>
                </c:pt>
                <c:pt idx="4">
                  <c:v>0.13474240422721268</c:v>
                </c:pt>
                <c:pt idx="5">
                  <c:v>0.14454664914586071</c:v>
                </c:pt>
                <c:pt idx="6">
                  <c:v>0.11213110295117638</c:v>
                </c:pt>
                <c:pt idx="7">
                  <c:v>0.15990504963314631</c:v>
                </c:pt>
                <c:pt idx="8">
                  <c:v>0.12485842680208981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04-4A39-83CC-D65A7E3E9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1416"/>
        <c:axId val="618898280"/>
      </c:barChart>
      <c:catAx>
        <c:axId val="618901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618898280"/>
        <c:crosses val="autoZero"/>
        <c:auto val="1"/>
        <c:lblAlgn val="ctr"/>
        <c:lblOffset val="100"/>
        <c:noMultiLvlLbl val="0"/>
      </c:catAx>
      <c:valAx>
        <c:axId val="618898280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618901416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0.4042572956126918</c:v>
                </c:pt>
                <c:pt idx="1">
                  <c:v>0.43804331764902188</c:v>
                </c:pt>
                <c:pt idx="2">
                  <c:v>0.37272034022481465</c:v>
                </c:pt>
                <c:pt idx="3">
                  <c:v>0.38886177137472971</c:v>
                </c:pt>
                <c:pt idx="4">
                  <c:v>0.3893483224343256</c:v>
                </c:pt>
                <c:pt idx="5">
                  <c:v>0.36802673482038611</c:v>
                </c:pt>
                <c:pt idx="6">
                  <c:v>0.41879405878218268</c:v>
                </c:pt>
                <c:pt idx="7">
                  <c:v>0.37170762643526928</c:v>
                </c:pt>
                <c:pt idx="8">
                  <c:v>0.39974858885498515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F7-4C78-BD2E-2EB74225C3B6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4.0736154321485175E-2</c:v>
                </c:pt>
                <c:pt idx="1">
                  <c:v>4.4453283732482245E-2</c:v>
                </c:pt>
                <c:pt idx="2">
                  <c:v>3.4717267094230633E-2</c:v>
                </c:pt>
                <c:pt idx="3">
                  <c:v>2.9051119312715239E-2</c:v>
                </c:pt>
                <c:pt idx="4">
                  <c:v>2.8958585404241455E-2</c:v>
                </c:pt>
                <c:pt idx="5">
                  <c:v>2.3663890826116384E-2</c:v>
                </c:pt>
                <c:pt idx="6">
                  <c:v>2.9539558809298823E-2</c:v>
                </c:pt>
                <c:pt idx="7">
                  <c:v>3.4487295435140924E-2</c:v>
                </c:pt>
                <c:pt idx="8">
                  <c:v>3.3567007668399623E-2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F7-4C78-BD2E-2EB74225C3B6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0.12129899787754227</c:v>
                </c:pt>
                <c:pt idx="1">
                  <c:v>0.13257405125520202</c:v>
                </c:pt>
                <c:pt idx="2">
                  <c:v>0.20998755015598994</c:v>
                </c:pt>
                <c:pt idx="3">
                  <c:v>6.3487175938102616E-2</c:v>
                </c:pt>
                <c:pt idx="4">
                  <c:v>0.19599288292881784</c:v>
                </c:pt>
                <c:pt idx="5">
                  <c:v>0.18576936165333754</c:v>
                </c:pt>
                <c:pt idx="6">
                  <c:v>0.19954393994908276</c:v>
                </c:pt>
                <c:pt idx="7">
                  <c:v>0.11889773890603562</c:v>
                </c:pt>
                <c:pt idx="8">
                  <c:v>0.16315600710335165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F7-4C78-BD2E-2EB74225C3B6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0.43370755218828083</c:v>
                </c:pt>
                <c:pt idx="1">
                  <c:v>0.38492934736329382</c:v>
                </c:pt>
                <c:pt idx="2">
                  <c:v>0.38257484252496476</c:v>
                </c:pt>
                <c:pt idx="3">
                  <c:v>0.51859993337445243</c:v>
                </c:pt>
                <c:pt idx="4">
                  <c:v>0.38570020923261511</c:v>
                </c:pt>
                <c:pt idx="5">
                  <c:v>0.42254001270015995</c:v>
                </c:pt>
                <c:pt idx="6">
                  <c:v>0.35212244245943569</c:v>
                </c:pt>
                <c:pt idx="7">
                  <c:v>0.4749073392235541</c:v>
                </c:pt>
                <c:pt idx="8">
                  <c:v>0.4035283963732636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F7-4C78-BD2E-2EB74225C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4160"/>
        <c:axId val="618904552"/>
      </c:barChart>
      <c:catAx>
        <c:axId val="618904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618904552"/>
        <c:crosses val="autoZero"/>
        <c:auto val="1"/>
        <c:lblAlgn val="ctr"/>
        <c:lblOffset val="100"/>
        <c:noMultiLvlLbl val="0"/>
      </c:catAx>
      <c:valAx>
        <c:axId val="61890455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61890416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316468.60000000003</c:v>
                </c:pt>
                <c:pt idx="1">
                  <c:v>16886.480000000003</c:v>
                </c:pt>
                <c:pt idx="2">
                  <c:v>114784.02000000002</c:v>
                </c:pt>
                <c:pt idx="3">
                  <c:v>20201.239999999998</c:v>
                </c:pt>
                <c:pt idx="4">
                  <c:v>67024.98000000001</c:v>
                </c:pt>
                <c:pt idx="5">
                  <c:v>784403.39</c:v>
                </c:pt>
                <c:pt idx="6">
                  <c:v>287514.03999999992</c:v>
                </c:pt>
                <c:pt idx="7">
                  <c:v>122851.82</c:v>
                </c:pt>
                <c:pt idx="8">
                  <c:v>14809.810000000001</c:v>
                </c:pt>
                <c:pt idx="9">
                  <c:v>0</c:v>
                </c:pt>
                <c:pt idx="10">
                  <c:v>128908.52</c:v>
                </c:pt>
                <c:pt idx="11">
                  <c:v>226594.48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36-4817-AE27-212C3C1B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908080"/>
        <c:axId val="61890768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4996</c:v>
                </c:pt>
                <c:pt idx="1">
                  <c:v>229</c:v>
                </c:pt>
                <c:pt idx="2">
                  <c:v>2426</c:v>
                </c:pt>
                <c:pt idx="3">
                  <c:v>435</c:v>
                </c:pt>
                <c:pt idx="4">
                  <c:v>4992</c:v>
                </c:pt>
                <c:pt idx="5">
                  <c:v>6822</c:v>
                </c:pt>
                <c:pt idx="6">
                  <c:v>3173</c:v>
                </c:pt>
                <c:pt idx="7">
                  <c:v>1066</c:v>
                </c:pt>
                <c:pt idx="8">
                  <c:v>205</c:v>
                </c:pt>
                <c:pt idx="9">
                  <c:v>0</c:v>
                </c:pt>
                <c:pt idx="10">
                  <c:v>9336</c:v>
                </c:pt>
                <c:pt idx="11">
                  <c:v>1056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36-4817-AE27-212C3C1B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06512"/>
        <c:axId val="618906904"/>
      </c:lineChart>
      <c:catAx>
        <c:axId val="61890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618906904"/>
        <c:crosses val="autoZero"/>
        <c:auto val="1"/>
        <c:lblAlgn val="ctr"/>
        <c:lblOffset val="100"/>
        <c:noMultiLvlLbl val="0"/>
      </c:catAx>
      <c:valAx>
        <c:axId val="61890690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618906512"/>
        <c:crosses val="autoZero"/>
        <c:crossBetween val="between"/>
      </c:valAx>
      <c:valAx>
        <c:axId val="61890768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618908080"/>
        <c:crosses val="max"/>
        <c:crossBetween val="between"/>
      </c:valAx>
      <c:catAx>
        <c:axId val="618908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90768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0"/>
                <c:pt idx="0">
                  <c:v>0</c:v>
                </c:pt>
                <c:pt idx="1">
                  <c:v>24352.33</c:v>
                </c:pt>
                <c:pt idx="2">
                  <c:v>7632.5599999999995</c:v>
                </c:pt>
                <c:pt idx="3">
                  <c:v>5599.7399999999989</c:v>
                </c:pt>
                <c:pt idx="4">
                  <c:v>84510.000000000015</c:v>
                </c:pt>
                <c:pt idx="5">
                  <c:v>2833.9900000000002</c:v>
                </c:pt>
                <c:pt idx="6">
                  <c:v>494.31</c:v>
                </c:pt>
                <c:pt idx="7">
                  <c:v>0</c:v>
                </c:pt>
                <c:pt idx="8">
                  <c:v>32577.870000000006</c:v>
                </c:pt>
                <c:pt idx="9">
                  <c:v>18374.39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E-4F4E-AB69-6556AD368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910432"/>
        <c:axId val="61891082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756</c:v>
                </c:pt>
                <c:pt idx="2">
                  <c:v>203</c:v>
                </c:pt>
                <c:pt idx="3">
                  <c:v>468</c:v>
                </c:pt>
                <c:pt idx="4">
                  <c:v>2435</c:v>
                </c:pt>
                <c:pt idx="5">
                  <c:v>75</c:v>
                </c:pt>
                <c:pt idx="6">
                  <c:v>9</c:v>
                </c:pt>
                <c:pt idx="7">
                  <c:v>0</c:v>
                </c:pt>
                <c:pt idx="8">
                  <c:v>5112</c:v>
                </c:pt>
                <c:pt idx="9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CE-4F4E-AB69-6556AD368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12784"/>
        <c:axId val="618910040"/>
      </c:lineChart>
      <c:catAx>
        <c:axId val="61891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618910040"/>
        <c:crosses val="autoZero"/>
        <c:auto val="1"/>
        <c:lblAlgn val="ctr"/>
        <c:lblOffset val="100"/>
        <c:noMultiLvlLbl val="0"/>
      </c:catAx>
      <c:valAx>
        <c:axId val="6189100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618912784"/>
        <c:crosses val="autoZero"/>
        <c:crossBetween val="between"/>
      </c:valAx>
      <c:valAx>
        <c:axId val="61891082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618910432"/>
        <c:crosses val="max"/>
        <c:crossBetween val="between"/>
      </c:valAx>
      <c:catAx>
        <c:axId val="61891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9108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>
          <a:extLst>
            <a:ext uri="{FF2B5EF4-FFF2-40B4-BE49-F238E27FC236}">
              <a16:creationId xmlns:a16="http://schemas.microsoft.com/office/drawing/2014/main" id="{00000000-0008-0000-0000-00000B180000}"/>
            </a:ext>
          </a:extLst>
        </xdr:cNvPr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>
          <a:extLst>
            <a:ext uri="{FF2B5EF4-FFF2-40B4-BE49-F238E27FC236}">
              <a16:creationId xmlns:a16="http://schemas.microsoft.com/office/drawing/2014/main" id="{00000000-0008-0000-0000-000003180000}"/>
            </a:ext>
          </a:extLst>
        </xdr:cNvPr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7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04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9</xdr:col>
      <xdr:colOff>63500</xdr:colOff>
      <xdr:row>38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37.1%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28.8%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56.2%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60.4%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57.7%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61.1%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61.2%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K47"/>
  <sheetViews>
    <sheetView tabSelected="1" view="pageBreakPreview" zoomScale="75" zoomScaleNormal="75" zoomScaleSheetLayoutView="75" workbookViewId="0"/>
  </sheetViews>
  <sheetFormatPr defaultColWidth="9" defaultRowHeight="13.2"/>
  <cols>
    <col min="1" max="1" width="9" style="1"/>
    <col min="2" max="2" width="4.3320312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" customHeight="1"/>
    <row r="5" spans="3:10" ht="27" customHeight="1">
      <c r="C5" s="4"/>
    </row>
    <row r="6" spans="3:10" ht="21.9" customHeight="1"/>
    <row r="7" spans="3:10" ht="21.9" customHeight="1"/>
    <row r="8" spans="3:10" ht="21.9" customHeight="1"/>
    <row r="9" spans="3:10" ht="21.9" customHeight="1"/>
    <row r="10" spans="3:10" ht="21.9" customHeight="1"/>
    <row r="11" spans="3:10" ht="21.9" customHeight="1"/>
    <row r="12" spans="3:10" ht="21.9" customHeight="1"/>
    <row r="13" spans="3:10" ht="21.9" customHeight="1"/>
    <row r="14" spans="3:10" ht="21.9" customHeight="1"/>
    <row r="15" spans="3:10" ht="21.9" customHeight="1"/>
    <row r="16" spans="3:10" ht="21.9" customHeight="1"/>
    <row r="17" ht="21.9" customHeight="1"/>
    <row r="18" ht="21.9" customHeight="1"/>
    <row r="35" spans="2:11" ht="24.9" customHeight="1"/>
    <row r="36" spans="2:11" ht="24.9" customHeight="1">
      <c r="B36" s="9" t="s">
        <v>4</v>
      </c>
      <c r="C36" s="10"/>
    </row>
    <row r="37" spans="2:11" ht="24.9" customHeight="1">
      <c r="B37" s="9" t="s">
        <v>36</v>
      </c>
      <c r="C37" s="10"/>
    </row>
    <row r="38" spans="2:11" ht="24.9" customHeight="1">
      <c r="B38" s="9" t="s">
        <v>5</v>
      </c>
      <c r="C38" s="10"/>
    </row>
    <row r="39" spans="2:11" ht="24.9" customHeight="1">
      <c r="C39" s="12" t="s">
        <v>40</v>
      </c>
    </row>
    <row r="40" spans="2:11" ht="24.9" customHeight="1">
      <c r="B40" s="9" t="s">
        <v>37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" customHeight="1">
      <c r="B41" s="11"/>
      <c r="C41" s="12" t="s">
        <v>140</v>
      </c>
      <c r="D41" s="7"/>
      <c r="E41" s="7"/>
      <c r="F41" s="7"/>
      <c r="G41" s="7"/>
      <c r="H41" s="7"/>
      <c r="I41" s="7"/>
      <c r="J41" s="7"/>
      <c r="K41" s="6"/>
    </row>
    <row r="42" spans="2:11" ht="24.9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" customHeight="1">
      <c r="B44" s="5"/>
      <c r="D44" s="7"/>
      <c r="E44" s="7"/>
      <c r="F44" s="7"/>
      <c r="G44" s="7"/>
      <c r="H44" s="7"/>
      <c r="I44" s="7"/>
      <c r="J44" s="7"/>
      <c r="K44" s="6"/>
    </row>
    <row r="45" spans="2:11" ht="24.9" customHeight="1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" customHeight="1"/>
    <row r="47" spans="2:11" ht="24.9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M137"/>
  <sheetViews>
    <sheetView zoomScaleNormal="100" workbookViewId="0"/>
  </sheetViews>
  <sheetFormatPr defaultColWidth="9" defaultRowHeight="13.2"/>
  <cols>
    <col min="1" max="1" width="2.6640625" style="14" customWidth="1"/>
    <col min="2" max="2" width="18.21875" style="14" customWidth="1"/>
    <col min="3" max="3" width="11.6640625" style="14" customWidth="1"/>
    <col min="4" max="4" width="10.6640625" style="14" customWidth="1"/>
    <col min="5" max="7" width="10.109375" style="14" customWidth="1"/>
    <col min="8" max="8" width="11.6640625" style="14" customWidth="1"/>
    <col min="9" max="9" width="10.109375" style="14" customWidth="1"/>
    <col min="10" max="10" width="2.6640625" style="14" customWidth="1"/>
    <col min="11" max="13" width="0" style="14" hidden="1" customWidth="1"/>
    <col min="14" max="16384" width="9" style="14"/>
  </cols>
  <sheetData>
    <row r="1" spans="1:13" ht="20.100000000000001" customHeight="1">
      <c r="A1" s="13" t="s">
        <v>11</v>
      </c>
    </row>
    <row r="2" spans="1:13" ht="14.1" customHeight="1">
      <c r="H2" s="25" t="s">
        <v>35</v>
      </c>
      <c r="I2" s="25"/>
    </row>
    <row r="3" spans="1:13" ht="20.100000000000001" customHeight="1">
      <c r="B3" s="15"/>
      <c r="C3" s="201" t="s">
        <v>0</v>
      </c>
      <c r="D3" s="203" t="s">
        <v>12</v>
      </c>
      <c r="E3" s="20"/>
      <c r="F3" s="20"/>
      <c r="G3" s="21"/>
      <c r="H3" s="201" t="s">
        <v>13</v>
      </c>
      <c r="I3" s="201" t="s">
        <v>14</v>
      </c>
      <c r="J3" s="27"/>
    </row>
    <row r="4" spans="1:13" ht="20.100000000000001" customHeight="1" thickBot="1">
      <c r="B4" s="16"/>
      <c r="C4" s="202"/>
      <c r="D4" s="204"/>
      <c r="E4" s="22" t="s">
        <v>15</v>
      </c>
      <c r="F4" s="22" t="s">
        <v>143</v>
      </c>
      <c r="G4" s="23" t="s">
        <v>142</v>
      </c>
      <c r="H4" s="202"/>
      <c r="I4" s="202"/>
      <c r="J4" s="27"/>
      <c r="K4" s="28" t="s">
        <v>25</v>
      </c>
      <c r="L4" s="25" t="s">
        <v>39</v>
      </c>
      <c r="M4" s="25" t="s">
        <v>38</v>
      </c>
    </row>
    <row r="5" spans="1:13" ht="20.100000000000001" customHeight="1" thickTop="1" thickBot="1">
      <c r="B5" s="17" t="s">
        <v>16</v>
      </c>
      <c r="C5" s="29">
        <f>SUM(C6:C13)</f>
        <v>675868</v>
      </c>
      <c r="D5" s="30">
        <f>SUM(E5:G5)</f>
        <v>219479</v>
      </c>
      <c r="E5" s="31">
        <f>SUM(E6:E13)</f>
        <v>95265</v>
      </c>
      <c r="F5" s="31">
        <f>SUM(F6:F13)</f>
        <v>83920</v>
      </c>
      <c r="G5" s="32">
        <f t="shared" ref="G5:H5" si="0">SUM(G6:G13)</f>
        <v>40294</v>
      </c>
      <c r="H5" s="29">
        <f t="shared" si="0"/>
        <v>214505</v>
      </c>
      <c r="I5" s="33">
        <f>D5/C5</f>
        <v>0.3247364870063385</v>
      </c>
      <c r="J5" s="26"/>
      <c r="K5" s="24">
        <f t="shared" ref="K5:K13" si="1">C5-D5-H5</f>
        <v>241884</v>
      </c>
      <c r="L5" s="58">
        <f>E5/C5</f>
        <v>0.14095207940011956</v>
      </c>
      <c r="M5" s="58">
        <f>G5/C5</f>
        <v>5.9618150289701542E-2</v>
      </c>
    </row>
    <row r="6" spans="1:13" ht="20.100000000000001" customHeight="1" thickTop="1">
      <c r="B6" s="18" t="s">
        <v>17</v>
      </c>
      <c r="C6" s="34">
        <v>187008</v>
      </c>
      <c r="D6" s="35">
        <f t="shared" ref="D6:D13" si="2">SUM(E6:G6)</f>
        <v>46824</v>
      </c>
      <c r="E6" s="36">
        <v>21217</v>
      </c>
      <c r="F6" s="36">
        <v>18228</v>
      </c>
      <c r="G6" s="37">
        <v>7379</v>
      </c>
      <c r="H6" s="34">
        <v>63713</v>
      </c>
      <c r="I6" s="38">
        <f t="shared" ref="I6:I13" si="3">D6/C6</f>
        <v>0.25038501026694043</v>
      </c>
      <c r="J6" s="26"/>
      <c r="K6" s="24">
        <f t="shared" si="1"/>
        <v>76471</v>
      </c>
      <c r="L6" s="58">
        <f t="shared" ref="L6:L13" si="4">E6/C6</f>
        <v>0.11345503935660506</v>
      </c>
      <c r="M6" s="58">
        <f t="shared" ref="M6:M13" si="5">G6/C6</f>
        <v>3.9458204996577685E-2</v>
      </c>
    </row>
    <row r="7" spans="1:13" ht="20.100000000000001" customHeight="1">
      <c r="B7" s="19" t="s">
        <v>18</v>
      </c>
      <c r="C7" s="39">
        <v>90423</v>
      </c>
      <c r="D7" s="40">
        <f t="shared" si="2"/>
        <v>30503</v>
      </c>
      <c r="E7" s="41">
        <v>12823</v>
      </c>
      <c r="F7" s="41">
        <v>12042</v>
      </c>
      <c r="G7" s="42">
        <v>5638</v>
      </c>
      <c r="H7" s="39">
        <v>28382</v>
      </c>
      <c r="I7" s="43">
        <f t="shared" si="3"/>
        <v>0.33733673954635435</v>
      </c>
      <c r="J7" s="26"/>
      <c r="K7" s="24">
        <f t="shared" si="1"/>
        <v>31538</v>
      </c>
      <c r="L7" s="58">
        <f t="shared" si="4"/>
        <v>0.14181126483306239</v>
      </c>
      <c r="M7" s="58">
        <f t="shared" si="5"/>
        <v>6.2351392897824667E-2</v>
      </c>
    </row>
    <row r="8" spans="1:13" ht="20.100000000000001" customHeight="1">
      <c r="B8" s="19" t="s">
        <v>19</v>
      </c>
      <c r="C8" s="39">
        <v>47595</v>
      </c>
      <c r="D8" s="40">
        <f t="shared" si="2"/>
        <v>18265</v>
      </c>
      <c r="E8" s="41">
        <v>7790</v>
      </c>
      <c r="F8" s="41">
        <v>6958</v>
      </c>
      <c r="G8" s="42">
        <v>3517</v>
      </c>
      <c r="H8" s="39">
        <v>14171</v>
      </c>
      <c r="I8" s="43">
        <f t="shared" si="3"/>
        <v>0.3837587981930875</v>
      </c>
      <c r="J8" s="26"/>
      <c r="K8" s="24">
        <f t="shared" si="1"/>
        <v>15159</v>
      </c>
      <c r="L8" s="58">
        <f t="shared" si="4"/>
        <v>0.16367265469061876</v>
      </c>
      <c r="M8" s="58">
        <f t="shared" si="5"/>
        <v>7.3894316629898094E-2</v>
      </c>
    </row>
    <row r="9" spans="1:13" ht="20.100000000000001" customHeight="1">
      <c r="B9" s="19" t="s">
        <v>20</v>
      </c>
      <c r="C9" s="39">
        <v>32669</v>
      </c>
      <c r="D9" s="40">
        <f t="shared" si="2"/>
        <v>10127</v>
      </c>
      <c r="E9" s="41">
        <v>4592</v>
      </c>
      <c r="F9" s="41">
        <v>3776</v>
      </c>
      <c r="G9" s="42">
        <v>1759</v>
      </c>
      <c r="H9" s="39">
        <v>10354</v>
      </c>
      <c r="I9" s="43">
        <f t="shared" si="3"/>
        <v>0.30998806207719859</v>
      </c>
      <c r="J9" s="26"/>
      <c r="K9" s="24">
        <f t="shared" si="1"/>
        <v>12188</v>
      </c>
      <c r="L9" s="58">
        <f t="shared" si="4"/>
        <v>0.14056138847225197</v>
      </c>
      <c r="M9" s="58">
        <f t="shared" si="5"/>
        <v>5.3843092840307326E-2</v>
      </c>
    </row>
    <row r="10" spans="1:13" ht="20.100000000000001" customHeight="1">
      <c r="B10" s="19" t="s">
        <v>21</v>
      </c>
      <c r="C10" s="39">
        <v>43413</v>
      </c>
      <c r="D10" s="40">
        <f t="shared" si="2"/>
        <v>14473</v>
      </c>
      <c r="E10" s="41">
        <v>6321</v>
      </c>
      <c r="F10" s="41">
        <v>5299</v>
      </c>
      <c r="G10" s="42">
        <v>2853</v>
      </c>
      <c r="H10" s="39">
        <v>13406</v>
      </c>
      <c r="I10" s="43">
        <f t="shared" si="3"/>
        <v>0.3333794024831272</v>
      </c>
      <c r="J10" s="26"/>
      <c r="K10" s="24">
        <f t="shared" si="1"/>
        <v>15534</v>
      </c>
      <c r="L10" s="58">
        <f t="shared" si="4"/>
        <v>0.14560154792343308</v>
      </c>
      <c r="M10" s="58">
        <f t="shared" si="5"/>
        <v>6.5717642180913555E-2</v>
      </c>
    </row>
    <row r="11" spans="1:13" ht="20.100000000000001" customHeight="1">
      <c r="B11" s="19" t="s">
        <v>22</v>
      </c>
      <c r="C11" s="39">
        <v>93892</v>
      </c>
      <c r="D11" s="40">
        <f t="shared" si="2"/>
        <v>31485</v>
      </c>
      <c r="E11" s="41">
        <v>13692</v>
      </c>
      <c r="F11" s="41">
        <v>11761</v>
      </c>
      <c r="G11" s="42">
        <v>6032</v>
      </c>
      <c r="H11" s="39">
        <v>30262</v>
      </c>
      <c r="I11" s="43">
        <f t="shared" si="3"/>
        <v>0.33533208367060025</v>
      </c>
      <c r="J11" s="26"/>
      <c r="K11" s="24">
        <f t="shared" si="1"/>
        <v>32145</v>
      </c>
      <c r="L11" s="58">
        <f t="shared" si="4"/>
        <v>0.14582712052145017</v>
      </c>
      <c r="M11" s="58">
        <f t="shared" si="5"/>
        <v>6.424402505005751E-2</v>
      </c>
    </row>
    <row r="12" spans="1:13" ht="20.100000000000001" customHeight="1">
      <c r="B12" s="19" t="s">
        <v>23</v>
      </c>
      <c r="C12" s="39">
        <v>127208</v>
      </c>
      <c r="D12" s="40">
        <f t="shared" si="2"/>
        <v>47887</v>
      </c>
      <c r="E12" s="41">
        <v>20712</v>
      </c>
      <c r="F12" s="41">
        <v>18078</v>
      </c>
      <c r="G12" s="42">
        <v>9097</v>
      </c>
      <c r="H12" s="39">
        <v>37824</v>
      </c>
      <c r="I12" s="43">
        <f t="shared" si="3"/>
        <v>0.37644644990881077</v>
      </c>
      <c r="J12" s="26"/>
      <c r="K12" s="24">
        <f t="shared" si="1"/>
        <v>41497</v>
      </c>
      <c r="L12" s="58">
        <f t="shared" si="4"/>
        <v>0.16281994843091629</v>
      </c>
      <c r="M12" s="58">
        <f t="shared" si="5"/>
        <v>7.1512797937236652E-2</v>
      </c>
    </row>
    <row r="13" spans="1:13" ht="20.100000000000001" customHeight="1">
      <c r="B13" s="19" t="s">
        <v>24</v>
      </c>
      <c r="C13" s="39">
        <v>53660</v>
      </c>
      <c r="D13" s="40">
        <f t="shared" si="2"/>
        <v>19915</v>
      </c>
      <c r="E13" s="41">
        <v>8118</v>
      </c>
      <c r="F13" s="41">
        <v>7778</v>
      </c>
      <c r="G13" s="42">
        <v>4019</v>
      </c>
      <c r="H13" s="39">
        <v>16393</v>
      </c>
      <c r="I13" s="43">
        <f t="shared" si="3"/>
        <v>0.37113306000745433</v>
      </c>
      <c r="J13" s="26"/>
      <c r="K13" s="24">
        <f t="shared" si="1"/>
        <v>17352</v>
      </c>
      <c r="L13" s="58">
        <f t="shared" si="4"/>
        <v>0.15128587402161758</v>
      </c>
      <c r="M13" s="58">
        <f t="shared" si="5"/>
        <v>7.489750279537831E-2</v>
      </c>
    </row>
    <row r="14" spans="1:13" ht="20.100000000000001" customHeight="1"/>
    <row r="15" spans="1:13" ht="20.100000000000001" customHeight="1"/>
    <row r="16" spans="1:13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H3:H4"/>
    <mergeCell ref="I3:I4"/>
  </mergeCells>
  <phoneticPr fontId="2"/>
  <pageMargins left="0.51181102362204722" right="0.51181102362204722" top="0.35433070866141736" bottom="0.35433070866141736" header="0.31496062992125984" footer="0.31496062992125984"/>
  <pageSetup paperSize="9" scale="9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224"/>
  <sheetViews>
    <sheetView zoomScaleNormal="100" workbookViewId="0"/>
  </sheetViews>
  <sheetFormatPr defaultColWidth="9" defaultRowHeight="13.2"/>
  <cols>
    <col min="1" max="1" width="2.6640625" style="14" customWidth="1"/>
    <col min="2" max="2" width="2.88671875" style="14" customWidth="1"/>
    <col min="3" max="3" width="12.77734375" style="14" customWidth="1"/>
    <col min="4" max="12" width="8.33203125" style="14" customWidth="1"/>
    <col min="13" max="13" width="2.6640625" style="14" customWidth="1"/>
    <col min="14" max="16384" width="9" style="14"/>
  </cols>
  <sheetData>
    <row r="1" spans="1:21" ht="20.100000000000001" customHeight="1">
      <c r="A1" s="13" t="s">
        <v>42</v>
      </c>
      <c r="B1" s="13"/>
    </row>
    <row r="2" spans="1:21" ht="14.1" customHeight="1">
      <c r="K2" s="44" t="s">
        <v>2</v>
      </c>
    </row>
    <row r="3" spans="1:21" ht="20.100000000000001" customHeight="1">
      <c r="B3" s="120"/>
      <c r="C3" s="112"/>
      <c r="D3" s="113" t="s">
        <v>26</v>
      </c>
      <c r="E3" s="114" t="s">
        <v>27</v>
      </c>
      <c r="F3" s="114" t="s">
        <v>28</v>
      </c>
      <c r="G3" s="114" t="s">
        <v>29</v>
      </c>
      <c r="H3" s="114" t="s">
        <v>30</v>
      </c>
      <c r="I3" s="114" t="s">
        <v>31</v>
      </c>
      <c r="J3" s="113" t="s">
        <v>32</v>
      </c>
      <c r="K3" s="115" t="s">
        <v>33</v>
      </c>
      <c r="L3" s="116" t="s">
        <v>1</v>
      </c>
    </row>
    <row r="4" spans="1:21" ht="20.100000000000001" customHeight="1">
      <c r="B4" s="209" t="s">
        <v>66</v>
      </c>
      <c r="C4" s="210"/>
      <c r="D4" s="45">
        <f>SUM(D5:D7)</f>
        <v>7169</v>
      </c>
      <c r="E4" s="46">
        <f t="shared" ref="E4:K4" si="0">SUM(E5:E7)</f>
        <v>5820</v>
      </c>
      <c r="F4" s="46">
        <f t="shared" si="0"/>
        <v>8554</v>
      </c>
      <c r="G4" s="46">
        <f t="shared" si="0"/>
        <v>5446</v>
      </c>
      <c r="H4" s="46">
        <f t="shared" si="0"/>
        <v>4620</v>
      </c>
      <c r="I4" s="46">
        <f t="shared" si="0"/>
        <v>5637</v>
      </c>
      <c r="J4" s="45">
        <f t="shared" si="0"/>
        <v>3002</v>
      </c>
      <c r="K4" s="47">
        <f t="shared" si="0"/>
        <v>40248</v>
      </c>
      <c r="L4" s="55">
        <f>K4/人口統計!D5</f>
        <v>0.183379731090446</v>
      </c>
      <c r="O4" s="14" t="s">
        <v>187</v>
      </c>
    </row>
    <row r="5" spans="1:21" ht="20.100000000000001" customHeight="1">
      <c r="B5" s="117"/>
      <c r="C5" s="118" t="s">
        <v>15</v>
      </c>
      <c r="D5" s="48">
        <v>750</v>
      </c>
      <c r="E5" s="49">
        <v>728</v>
      </c>
      <c r="F5" s="49">
        <v>649</v>
      </c>
      <c r="G5" s="49">
        <v>549</v>
      </c>
      <c r="H5" s="49">
        <v>407</v>
      </c>
      <c r="I5" s="49">
        <v>501</v>
      </c>
      <c r="J5" s="48">
        <v>306</v>
      </c>
      <c r="K5" s="50">
        <f>SUM(D5:J5)</f>
        <v>3890</v>
      </c>
      <c r="L5" s="56">
        <f>K5/人口統計!D5</f>
        <v>1.7723791342224085E-2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ht="20.100000000000001" customHeight="1">
      <c r="B6" s="117"/>
      <c r="C6" s="118" t="s">
        <v>143</v>
      </c>
      <c r="D6" s="48">
        <v>2954</v>
      </c>
      <c r="E6" s="49">
        <v>2216</v>
      </c>
      <c r="F6" s="49">
        <v>2877</v>
      </c>
      <c r="G6" s="49">
        <v>1677</v>
      </c>
      <c r="H6" s="49">
        <v>1356</v>
      </c>
      <c r="I6" s="49">
        <v>1457</v>
      </c>
      <c r="J6" s="48">
        <v>873</v>
      </c>
      <c r="K6" s="50">
        <f>SUM(D6:J6)</f>
        <v>13410</v>
      </c>
      <c r="L6" s="56">
        <f>K6/人口統計!D5</f>
        <v>6.1099239562782771E-2</v>
      </c>
      <c r="O6" s="162">
        <f>SUM(D6,D7)</f>
        <v>6419</v>
      </c>
      <c r="P6" s="162">
        <f t="shared" ref="P6:U6" si="1">SUM(E6,E7)</f>
        <v>5092</v>
      </c>
      <c r="Q6" s="162">
        <f t="shared" si="1"/>
        <v>7905</v>
      </c>
      <c r="R6" s="162">
        <f t="shared" si="1"/>
        <v>4897</v>
      </c>
      <c r="S6" s="162">
        <f t="shared" si="1"/>
        <v>4213</v>
      </c>
      <c r="T6" s="162">
        <f t="shared" si="1"/>
        <v>5136</v>
      </c>
      <c r="U6" s="162">
        <f t="shared" si="1"/>
        <v>2696</v>
      </c>
    </row>
    <row r="7" spans="1:21" ht="20.100000000000001" customHeight="1">
      <c r="B7" s="117"/>
      <c r="C7" s="119" t="s">
        <v>142</v>
      </c>
      <c r="D7" s="51">
        <v>3465</v>
      </c>
      <c r="E7" s="52">
        <v>2876</v>
      </c>
      <c r="F7" s="52">
        <v>5028</v>
      </c>
      <c r="G7" s="52">
        <v>3220</v>
      </c>
      <c r="H7" s="52">
        <v>2857</v>
      </c>
      <c r="I7" s="52">
        <v>3679</v>
      </c>
      <c r="J7" s="51">
        <v>1823</v>
      </c>
      <c r="K7" s="53">
        <f>SUM(D7:J7)</f>
        <v>22948</v>
      </c>
      <c r="L7" s="57">
        <f>K7/人口統計!D5</f>
        <v>0.10455670018543915</v>
      </c>
      <c r="O7" s="14">
        <f>O6/($K$6+$K$7)</f>
        <v>0.17654986522911051</v>
      </c>
      <c r="P7" s="14">
        <f t="shared" ref="P7:U7" si="2">P6/($K$6+$K$7)</f>
        <v>0.14005170801474229</v>
      </c>
      <c r="Q7" s="14">
        <f t="shared" si="2"/>
        <v>0.21742120028604434</v>
      </c>
      <c r="R7" s="14">
        <f t="shared" si="2"/>
        <v>0.13468837669838826</v>
      </c>
      <c r="S7" s="14">
        <f t="shared" si="2"/>
        <v>0.11587546069640794</v>
      </c>
      <c r="T7" s="14">
        <f t="shared" si="2"/>
        <v>0.14126189559381705</v>
      </c>
      <c r="U7" s="14">
        <f t="shared" si="2"/>
        <v>7.4151493481489625E-2</v>
      </c>
    </row>
    <row r="8" spans="1:21" ht="20.100000000000001" customHeight="1" thickBot="1">
      <c r="B8" s="209" t="s">
        <v>67</v>
      </c>
      <c r="C8" s="210"/>
      <c r="D8" s="45">
        <v>73</v>
      </c>
      <c r="E8" s="46">
        <v>114</v>
      </c>
      <c r="F8" s="46">
        <v>84</v>
      </c>
      <c r="G8" s="46">
        <v>100</v>
      </c>
      <c r="H8" s="46">
        <v>68</v>
      </c>
      <c r="I8" s="46">
        <v>74</v>
      </c>
      <c r="J8" s="45">
        <v>52</v>
      </c>
      <c r="K8" s="47">
        <f>SUM(D8:J8)</f>
        <v>565</v>
      </c>
      <c r="L8" s="80"/>
    </row>
    <row r="9" spans="1:21" ht="20.100000000000001" customHeight="1" thickTop="1">
      <c r="B9" s="211" t="s">
        <v>34</v>
      </c>
      <c r="C9" s="212"/>
      <c r="D9" s="35">
        <f>D4+D8</f>
        <v>7242</v>
      </c>
      <c r="E9" s="34">
        <f t="shared" ref="E9:K9" si="3">E4+E8</f>
        <v>5934</v>
      </c>
      <c r="F9" s="34">
        <f t="shared" si="3"/>
        <v>8638</v>
      </c>
      <c r="G9" s="34">
        <f t="shared" si="3"/>
        <v>5546</v>
      </c>
      <c r="H9" s="34">
        <f t="shared" si="3"/>
        <v>4688</v>
      </c>
      <c r="I9" s="34">
        <f t="shared" si="3"/>
        <v>5711</v>
      </c>
      <c r="J9" s="35">
        <f t="shared" si="3"/>
        <v>3054</v>
      </c>
      <c r="K9" s="54">
        <f t="shared" si="3"/>
        <v>40813</v>
      </c>
      <c r="L9" s="81"/>
    </row>
    <row r="10" spans="1:21" ht="20.100000000000001" customHeight="1"/>
    <row r="11" spans="1:21" ht="20.100000000000001" customHeight="1"/>
    <row r="12" spans="1:21" ht="20.100000000000001" customHeight="1"/>
    <row r="13" spans="1:21" ht="20.100000000000001" customHeight="1"/>
    <row r="14" spans="1:21" ht="20.100000000000001" customHeight="1"/>
    <row r="15" spans="1:21" ht="20.100000000000001" customHeight="1"/>
    <row r="16" spans="1:21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/>
    <row r="21" spans="1:12" ht="20.100000000000001" customHeight="1">
      <c r="A21" s="13" t="s">
        <v>41</v>
      </c>
    </row>
    <row r="22" spans="1:12" ht="14.1" customHeight="1">
      <c r="K22" s="44" t="s">
        <v>2</v>
      </c>
    </row>
    <row r="23" spans="1:12" ht="20.100000000000001" customHeight="1">
      <c r="B23" s="120"/>
      <c r="C23" s="112"/>
      <c r="D23" s="113" t="s">
        <v>26</v>
      </c>
      <c r="E23" s="114" t="s">
        <v>27</v>
      </c>
      <c r="F23" s="114" t="s">
        <v>28</v>
      </c>
      <c r="G23" s="114" t="s">
        <v>29</v>
      </c>
      <c r="H23" s="114" t="s">
        <v>30</v>
      </c>
      <c r="I23" s="114" t="s">
        <v>31</v>
      </c>
      <c r="J23" s="113" t="s">
        <v>32</v>
      </c>
      <c r="K23" s="115" t="s">
        <v>33</v>
      </c>
      <c r="L23" s="116" t="s">
        <v>1</v>
      </c>
    </row>
    <row r="24" spans="1:12" ht="20.100000000000001" customHeight="1">
      <c r="B24" s="213" t="s">
        <v>17</v>
      </c>
      <c r="C24" s="214"/>
      <c r="D24" s="45">
        <v>1214</v>
      </c>
      <c r="E24" s="46">
        <v>1214</v>
      </c>
      <c r="F24" s="46">
        <v>1380</v>
      </c>
      <c r="G24" s="46">
        <v>1029</v>
      </c>
      <c r="H24" s="46">
        <v>840</v>
      </c>
      <c r="I24" s="46">
        <v>1063</v>
      </c>
      <c r="J24" s="45">
        <v>572</v>
      </c>
      <c r="K24" s="47">
        <f>SUM(D24:J24)</f>
        <v>7312</v>
      </c>
      <c r="L24" s="55">
        <f>K24/人口統計!D6</f>
        <v>0.15615923458055697</v>
      </c>
    </row>
    <row r="25" spans="1:12" ht="20.100000000000001" customHeight="1">
      <c r="B25" s="207" t="s">
        <v>43</v>
      </c>
      <c r="C25" s="208"/>
      <c r="D25" s="45">
        <v>1304</v>
      </c>
      <c r="E25" s="46">
        <v>1053</v>
      </c>
      <c r="F25" s="46">
        <v>1127</v>
      </c>
      <c r="G25" s="46">
        <v>741</v>
      </c>
      <c r="H25" s="46">
        <v>609</v>
      </c>
      <c r="I25" s="46">
        <v>679</v>
      </c>
      <c r="J25" s="45">
        <v>362</v>
      </c>
      <c r="K25" s="47">
        <f t="shared" ref="K25:K31" si="4">SUM(D25:J25)</f>
        <v>5875</v>
      </c>
      <c r="L25" s="55">
        <f>K25/人口統計!D7</f>
        <v>0.19260400616332821</v>
      </c>
    </row>
    <row r="26" spans="1:12" ht="20.100000000000001" customHeight="1">
      <c r="B26" s="207" t="s">
        <v>44</v>
      </c>
      <c r="C26" s="208"/>
      <c r="D26" s="45">
        <v>796</v>
      </c>
      <c r="E26" s="46">
        <v>400</v>
      </c>
      <c r="F26" s="46">
        <v>873</v>
      </c>
      <c r="G26" s="46">
        <v>490</v>
      </c>
      <c r="H26" s="46">
        <v>386</v>
      </c>
      <c r="I26" s="46">
        <v>495</v>
      </c>
      <c r="J26" s="45">
        <v>320</v>
      </c>
      <c r="K26" s="47">
        <f t="shared" si="4"/>
        <v>3760</v>
      </c>
      <c r="L26" s="55">
        <f>K26/人口統計!D8</f>
        <v>0.20585819874076103</v>
      </c>
    </row>
    <row r="27" spans="1:12" ht="20.100000000000001" customHeight="1">
      <c r="B27" s="207" t="s">
        <v>45</v>
      </c>
      <c r="C27" s="208"/>
      <c r="D27" s="45">
        <v>207</v>
      </c>
      <c r="E27" s="46">
        <v>215</v>
      </c>
      <c r="F27" s="46">
        <v>335</v>
      </c>
      <c r="G27" s="46">
        <v>228</v>
      </c>
      <c r="H27" s="46">
        <v>184</v>
      </c>
      <c r="I27" s="46">
        <v>214</v>
      </c>
      <c r="J27" s="45">
        <v>130</v>
      </c>
      <c r="K27" s="47">
        <f t="shared" si="4"/>
        <v>1513</v>
      </c>
      <c r="L27" s="55">
        <f>K27/人口統計!D9</f>
        <v>0.14940258714328034</v>
      </c>
    </row>
    <row r="28" spans="1:12" ht="20.100000000000001" customHeight="1">
      <c r="B28" s="207" t="s">
        <v>46</v>
      </c>
      <c r="C28" s="208"/>
      <c r="D28" s="45">
        <v>343</v>
      </c>
      <c r="E28" s="46">
        <v>265</v>
      </c>
      <c r="F28" s="46">
        <v>528</v>
      </c>
      <c r="G28" s="46">
        <v>307</v>
      </c>
      <c r="H28" s="46">
        <v>326</v>
      </c>
      <c r="I28" s="46">
        <v>390</v>
      </c>
      <c r="J28" s="45">
        <v>210</v>
      </c>
      <c r="K28" s="47">
        <f t="shared" si="4"/>
        <v>2369</v>
      </c>
      <c r="L28" s="55">
        <f>K28/人口統計!D10</f>
        <v>0.16368410143024942</v>
      </c>
    </row>
    <row r="29" spans="1:12" ht="20.100000000000001" customHeight="1">
      <c r="B29" s="207" t="s">
        <v>47</v>
      </c>
      <c r="C29" s="208"/>
      <c r="D29" s="45">
        <v>759</v>
      </c>
      <c r="E29" s="46">
        <v>764</v>
      </c>
      <c r="F29" s="46">
        <v>1413</v>
      </c>
      <c r="G29" s="46">
        <v>760</v>
      </c>
      <c r="H29" s="46">
        <v>677</v>
      </c>
      <c r="I29" s="46">
        <v>772</v>
      </c>
      <c r="J29" s="45">
        <v>409</v>
      </c>
      <c r="K29" s="47">
        <f t="shared" si="4"/>
        <v>5554</v>
      </c>
      <c r="L29" s="55">
        <f>K29/人口統計!D11</f>
        <v>0.17640146101318088</v>
      </c>
    </row>
    <row r="30" spans="1:12" ht="20.100000000000001" customHeight="1">
      <c r="B30" s="207" t="s">
        <v>48</v>
      </c>
      <c r="C30" s="208"/>
      <c r="D30" s="45">
        <v>1954</v>
      </c>
      <c r="E30" s="46">
        <v>1494</v>
      </c>
      <c r="F30" s="46">
        <v>2099</v>
      </c>
      <c r="G30" s="46">
        <v>1490</v>
      </c>
      <c r="H30" s="46">
        <v>1238</v>
      </c>
      <c r="I30" s="46">
        <v>1456</v>
      </c>
      <c r="J30" s="45">
        <v>722</v>
      </c>
      <c r="K30" s="47">
        <f t="shared" si="4"/>
        <v>10453</v>
      </c>
      <c r="L30" s="55">
        <f>K30/人口統計!D12</f>
        <v>0.21828471192599244</v>
      </c>
    </row>
    <row r="31" spans="1:12" ht="20.100000000000001" customHeight="1" thickBot="1">
      <c r="B31" s="213" t="s">
        <v>24</v>
      </c>
      <c r="C31" s="214"/>
      <c r="D31" s="45">
        <v>592</v>
      </c>
      <c r="E31" s="46">
        <v>415</v>
      </c>
      <c r="F31" s="46">
        <v>799</v>
      </c>
      <c r="G31" s="46">
        <v>401</v>
      </c>
      <c r="H31" s="46">
        <v>360</v>
      </c>
      <c r="I31" s="46">
        <v>568</v>
      </c>
      <c r="J31" s="45">
        <v>277</v>
      </c>
      <c r="K31" s="47">
        <f t="shared" si="4"/>
        <v>3412</v>
      </c>
      <c r="L31" s="59">
        <f>K31/人口統計!D13</f>
        <v>0.1713281446146121</v>
      </c>
    </row>
    <row r="32" spans="1:12" ht="20.100000000000001" customHeight="1" thickTop="1">
      <c r="B32" s="205" t="s">
        <v>49</v>
      </c>
      <c r="C32" s="206"/>
      <c r="D32" s="35">
        <f>SUM(D24:D31)</f>
        <v>7169</v>
      </c>
      <c r="E32" s="34">
        <f t="shared" ref="E32:J32" si="5">SUM(E24:E31)</f>
        <v>5820</v>
      </c>
      <c r="F32" s="34">
        <f t="shared" si="5"/>
        <v>8554</v>
      </c>
      <c r="G32" s="34">
        <f t="shared" si="5"/>
        <v>5446</v>
      </c>
      <c r="H32" s="34">
        <f t="shared" si="5"/>
        <v>4620</v>
      </c>
      <c r="I32" s="34">
        <f t="shared" si="5"/>
        <v>5637</v>
      </c>
      <c r="J32" s="35">
        <f t="shared" si="5"/>
        <v>3002</v>
      </c>
      <c r="K32" s="54">
        <f>SUM(K24:K31)</f>
        <v>40248</v>
      </c>
      <c r="L32" s="60">
        <f>K32/人口統計!D5</f>
        <v>0.183379731090446</v>
      </c>
    </row>
    <row r="33" spans="1:11" ht="20.100000000000001" customHeight="1">
      <c r="C33" s="14" t="s">
        <v>50</v>
      </c>
    </row>
    <row r="34" spans="1:11" ht="20.100000000000001" customHeight="1"/>
    <row r="35" spans="1:11" ht="20.100000000000001" customHeight="1"/>
    <row r="36" spans="1:11" ht="20.100000000000001" customHeight="1"/>
    <row r="37" spans="1:11" ht="20.100000000000001" customHeight="1"/>
    <row r="38" spans="1:11" ht="20.100000000000001" customHeight="1"/>
    <row r="39" spans="1:11" ht="20.100000000000001" customHeight="1"/>
    <row r="40" spans="1:11" ht="20.100000000000001" customHeight="1"/>
    <row r="41" spans="1:11" ht="20.100000000000001" customHeight="1"/>
    <row r="42" spans="1:11" ht="20.100000000000001" customHeight="1"/>
    <row r="43" spans="1:11" ht="20.100000000000001" customHeight="1"/>
    <row r="44" spans="1:11" ht="20.100000000000001" customHeight="1"/>
    <row r="45" spans="1:11" ht="20.100000000000001" customHeight="1"/>
    <row r="46" spans="1:11" ht="20.100000000000001" customHeight="1"/>
    <row r="47" spans="1:11" ht="20.100000000000001" customHeight="1">
      <c r="A47" s="13" t="s">
        <v>152</v>
      </c>
    </row>
    <row r="48" spans="1:11" ht="20.100000000000001" customHeight="1">
      <c r="K48" s="44" t="s">
        <v>2</v>
      </c>
    </row>
    <row r="49" spans="2:14" ht="20.100000000000001" customHeight="1">
      <c r="B49" s="120"/>
      <c r="C49" s="112"/>
      <c r="D49" s="186" t="s">
        <v>26</v>
      </c>
      <c r="E49" s="114" t="s">
        <v>27</v>
      </c>
      <c r="F49" s="114" t="s">
        <v>28</v>
      </c>
      <c r="G49" s="114" t="s">
        <v>29</v>
      </c>
      <c r="H49" s="114" t="s">
        <v>30</v>
      </c>
      <c r="I49" s="114" t="s">
        <v>31</v>
      </c>
      <c r="J49" s="186" t="s">
        <v>32</v>
      </c>
      <c r="K49" s="115" t="s">
        <v>33</v>
      </c>
      <c r="L49" s="116" t="s">
        <v>1</v>
      </c>
      <c r="N49" s="14" t="s">
        <v>186</v>
      </c>
    </row>
    <row r="50" spans="2:14" ht="20.100000000000001" customHeight="1">
      <c r="B50" s="215" t="s">
        <v>153</v>
      </c>
      <c r="C50" s="216"/>
      <c r="D50" s="191">
        <v>273</v>
      </c>
      <c r="E50" s="192">
        <v>295</v>
      </c>
      <c r="F50" s="192">
        <v>277</v>
      </c>
      <c r="G50" s="192">
        <v>242</v>
      </c>
      <c r="H50" s="192">
        <v>183</v>
      </c>
      <c r="I50" s="192">
        <v>208</v>
      </c>
      <c r="J50" s="191">
        <v>129</v>
      </c>
      <c r="K50" s="193">
        <f t="shared" ref="K50:K82" si="6">SUM(D50:J50)</f>
        <v>1607</v>
      </c>
      <c r="L50" s="194">
        <f>K50/N50</f>
        <v>0.14787889942026319</v>
      </c>
      <c r="N50" s="14">
        <v>10867</v>
      </c>
    </row>
    <row r="51" spans="2:14" ht="20.100000000000001" customHeight="1">
      <c r="B51" s="215" t="s">
        <v>154</v>
      </c>
      <c r="C51" s="216"/>
      <c r="D51" s="191">
        <v>220</v>
      </c>
      <c r="E51" s="192">
        <v>169</v>
      </c>
      <c r="F51" s="192">
        <v>263</v>
      </c>
      <c r="G51" s="192">
        <v>181</v>
      </c>
      <c r="H51" s="192">
        <v>133</v>
      </c>
      <c r="I51" s="192">
        <v>187</v>
      </c>
      <c r="J51" s="191">
        <v>79</v>
      </c>
      <c r="K51" s="193">
        <f t="shared" si="6"/>
        <v>1232</v>
      </c>
      <c r="L51" s="194">
        <f t="shared" ref="L51:L82" si="7">K51/N51</f>
        <v>0.15636502094174387</v>
      </c>
      <c r="N51" s="14">
        <v>7879</v>
      </c>
    </row>
    <row r="52" spans="2:14" ht="20.100000000000001" customHeight="1">
      <c r="B52" s="215" t="s">
        <v>155</v>
      </c>
      <c r="C52" s="216"/>
      <c r="D52" s="191">
        <v>341</v>
      </c>
      <c r="E52" s="192">
        <v>345</v>
      </c>
      <c r="F52" s="192">
        <v>353</v>
      </c>
      <c r="G52" s="192">
        <v>268</v>
      </c>
      <c r="H52" s="192">
        <v>247</v>
      </c>
      <c r="I52" s="192">
        <v>266</v>
      </c>
      <c r="J52" s="191">
        <v>160</v>
      </c>
      <c r="K52" s="193">
        <f t="shared" si="6"/>
        <v>1980</v>
      </c>
      <c r="L52" s="194">
        <f t="shared" si="7"/>
        <v>0.1772446513293349</v>
      </c>
      <c r="N52" s="14">
        <v>11171</v>
      </c>
    </row>
    <row r="53" spans="2:14" ht="20.100000000000001" customHeight="1">
      <c r="B53" s="215" t="s">
        <v>156</v>
      </c>
      <c r="C53" s="216"/>
      <c r="D53" s="191">
        <v>168</v>
      </c>
      <c r="E53" s="192">
        <v>204</v>
      </c>
      <c r="F53" s="192">
        <v>227</v>
      </c>
      <c r="G53" s="192">
        <v>175</v>
      </c>
      <c r="H53" s="192">
        <v>143</v>
      </c>
      <c r="I53" s="192">
        <v>217</v>
      </c>
      <c r="J53" s="191">
        <v>107</v>
      </c>
      <c r="K53" s="193">
        <f t="shared" si="6"/>
        <v>1241</v>
      </c>
      <c r="L53" s="194">
        <f t="shared" si="7"/>
        <v>0.16017036654620548</v>
      </c>
      <c r="N53" s="14">
        <v>7748</v>
      </c>
    </row>
    <row r="54" spans="2:14" ht="20.100000000000001" customHeight="1">
      <c r="B54" s="215" t="s">
        <v>157</v>
      </c>
      <c r="C54" s="216"/>
      <c r="D54" s="191">
        <v>155</v>
      </c>
      <c r="E54" s="192">
        <v>167</v>
      </c>
      <c r="F54" s="192">
        <v>183</v>
      </c>
      <c r="G54" s="192">
        <v>126</v>
      </c>
      <c r="H54" s="192">
        <v>104</v>
      </c>
      <c r="I54" s="192">
        <v>135</v>
      </c>
      <c r="J54" s="191">
        <v>72</v>
      </c>
      <c r="K54" s="193">
        <f t="shared" si="6"/>
        <v>942</v>
      </c>
      <c r="L54" s="194">
        <f t="shared" si="7"/>
        <v>0.14246823956442831</v>
      </c>
      <c r="N54" s="14">
        <v>6612</v>
      </c>
    </row>
    <row r="55" spans="2:14" ht="20.100000000000001" customHeight="1">
      <c r="B55" s="215" t="s">
        <v>158</v>
      </c>
      <c r="C55" s="216"/>
      <c r="D55" s="191">
        <v>77</v>
      </c>
      <c r="E55" s="192">
        <v>66</v>
      </c>
      <c r="F55" s="192">
        <v>91</v>
      </c>
      <c r="G55" s="192">
        <v>59</v>
      </c>
      <c r="H55" s="192">
        <v>48</v>
      </c>
      <c r="I55" s="192">
        <v>67</v>
      </c>
      <c r="J55" s="191">
        <v>33</v>
      </c>
      <c r="K55" s="193">
        <f t="shared" si="6"/>
        <v>441</v>
      </c>
      <c r="L55" s="194">
        <f t="shared" si="7"/>
        <v>0.17314487632508835</v>
      </c>
      <c r="N55" s="14">
        <v>2547</v>
      </c>
    </row>
    <row r="56" spans="2:14" ht="20.100000000000001" customHeight="1">
      <c r="B56" s="215" t="s">
        <v>159</v>
      </c>
      <c r="C56" s="216"/>
      <c r="D56" s="191">
        <v>179</v>
      </c>
      <c r="E56" s="192">
        <v>150</v>
      </c>
      <c r="F56" s="192">
        <v>154</v>
      </c>
      <c r="G56" s="192">
        <v>131</v>
      </c>
      <c r="H56" s="192">
        <v>96</v>
      </c>
      <c r="I56" s="192">
        <v>104</v>
      </c>
      <c r="J56" s="191">
        <v>41</v>
      </c>
      <c r="K56" s="193">
        <f t="shared" si="6"/>
        <v>855</v>
      </c>
      <c r="L56" s="194">
        <f t="shared" si="7"/>
        <v>0.20439875687305761</v>
      </c>
      <c r="N56" s="14">
        <v>4183</v>
      </c>
    </row>
    <row r="57" spans="2:14" ht="20.100000000000001" customHeight="1">
      <c r="B57" s="215" t="s">
        <v>160</v>
      </c>
      <c r="C57" s="216"/>
      <c r="D57" s="191">
        <v>448</v>
      </c>
      <c r="E57" s="192">
        <v>416</v>
      </c>
      <c r="F57" s="192">
        <v>384</v>
      </c>
      <c r="G57" s="192">
        <v>242</v>
      </c>
      <c r="H57" s="192">
        <v>180</v>
      </c>
      <c r="I57" s="192">
        <v>209</v>
      </c>
      <c r="J57" s="191">
        <v>131</v>
      </c>
      <c r="K57" s="193">
        <f t="shared" si="6"/>
        <v>2010</v>
      </c>
      <c r="L57" s="194">
        <f t="shared" si="7"/>
        <v>0.21769738979746561</v>
      </c>
      <c r="N57" s="14">
        <v>9233</v>
      </c>
    </row>
    <row r="58" spans="2:14" ht="20.100000000000001" customHeight="1">
      <c r="B58" s="215" t="s">
        <v>161</v>
      </c>
      <c r="C58" s="216"/>
      <c r="D58" s="191">
        <v>434</v>
      </c>
      <c r="E58" s="192">
        <v>326</v>
      </c>
      <c r="F58" s="192">
        <v>384</v>
      </c>
      <c r="G58" s="192">
        <v>242</v>
      </c>
      <c r="H58" s="192">
        <v>232</v>
      </c>
      <c r="I58" s="192">
        <v>230</v>
      </c>
      <c r="J58" s="191">
        <v>128</v>
      </c>
      <c r="K58" s="193">
        <f t="shared" si="6"/>
        <v>1976</v>
      </c>
      <c r="L58" s="194">
        <f t="shared" si="7"/>
        <v>0.18833396873808617</v>
      </c>
      <c r="N58" s="14">
        <v>10492</v>
      </c>
    </row>
    <row r="59" spans="2:14" ht="20.100000000000001" customHeight="1">
      <c r="B59" s="215" t="s">
        <v>162</v>
      </c>
      <c r="C59" s="216"/>
      <c r="D59" s="191">
        <v>254</v>
      </c>
      <c r="E59" s="192">
        <v>187</v>
      </c>
      <c r="F59" s="192">
        <v>211</v>
      </c>
      <c r="G59" s="192">
        <v>149</v>
      </c>
      <c r="H59" s="192">
        <v>105</v>
      </c>
      <c r="I59" s="192">
        <v>149</v>
      </c>
      <c r="J59" s="191">
        <v>68</v>
      </c>
      <c r="K59" s="193">
        <f t="shared" si="6"/>
        <v>1123</v>
      </c>
      <c r="L59" s="194">
        <f t="shared" si="7"/>
        <v>0.17028051554207732</v>
      </c>
      <c r="N59" s="14">
        <v>6595</v>
      </c>
    </row>
    <row r="60" spans="2:14" ht="20.100000000000001" customHeight="1">
      <c r="B60" s="215" t="s">
        <v>163</v>
      </c>
      <c r="C60" s="216"/>
      <c r="D60" s="191">
        <v>407</v>
      </c>
      <c r="E60" s="192">
        <v>206</v>
      </c>
      <c r="F60" s="192">
        <v>465</v>
      </c>
      <c r="G60" s="192">
        <v>252</v>
      </c>
      <c r="H60" s="192">
        <v>214</v>
      </c>
      <c r="I60" s="192">
        <v>266</v>
      </c>
      <c r="J60" s="191">
        <v>179</v>
      </c>
      <c r="K60" s="193">
        <f t="shared" si="6"/>
        <v>1989</v>
      </c>
      <c r="L60" s="194">
        <f t="shared" si="7"/>
        <v>0.21204690831556502</v>
      </c>
      <c r="N60" s="14">
        <v>9380</v>
      </c>
    </row>
    <row r="61" spans="2:14" ht="20.100000000000001" customHeight="1">
      <c r="B61" s="215" t="s">
        <v>164</v>
      </c>
      <c r="C61" s="216"/>
      <c r="D61" s="191">
        <v>125</v>
      </c>
      <c r="E61" s="192">
        <v>68</v>
      </c>
      <c r="F61" s="192">
        <v>126</v>
      </c>
      <c r="G61" s="192">
        <v>101</v>
      </c>
      <c r="H61" s="192">
        <v>61</v>
      </c>
      <c r="I61" s="192">
        <v>93</v>
      </c>
      <c r="J61" s="191">
        <v>50</v>
      </c>
      <c r="K61" s="193">
        <f t="shared" si="6"/>
        <v>624</v>
      </c>
      <c r="L61" s="194">
        <f t="shared" si="7"/>
        <v>0.21073961499493415</v>
      </c>
      <c r="N61" s="14">
        <v>2961</v>
      </c>
    </row>
    <row r="62" spans="2:14" ht="20.100000000000001" customHeight="1">
      <c r="B62" s="215" t="s">
        <v>165</v>
      </c>
      <c r="C62" s="216"/>
      <c r="D62" s="191">
        <v>272</v>
      </c>
      <c r="E62" s="192">
        <v>130</v>
      </c>
      <c r="F62" s="192">
        <v>290</v>
      </c>
      <c r="G62" s="192">
        <v>149</v>
      </c>
      <c r="H62" s="192">
        <v>116</v>
      </c>
      <c r="I62" s="192">
        <v>140</v>
      </c>
      <c r="J62" s="191">
        <v>98</v>
      </c>
      <c r="K62" s="193">
        <f t="shared" si="6"/>
        <v>1195</v>
      </c>
      <c r="L62" s="194">
        <f t="shared" si="7"/>
        <v>0.20172180958811614</v>
      </c>
      <c r="N62" s="14">
        <v>5924</v>
      </c>
    </row>
    <row r="63" spans="2:14" ht="20.100000000000001" customHeight="1">
      <c r="B63" s="215" t="s">
        <v>166</v>
      </c>
      <c r="C63" s="216"/>
      <c r="D63" s="191">
        <v>197</v>
      </c>
      <c r="E63" s="192">
        <v>198</v>
      </c>
      <c r="F63" s="192">
        <v>312</v>
      </c>
      <c r="G63" s="192">
        <v>203</v>
      </c>
      <c r="H63" s="192">
        <v>167</v>
      </c>
      <c r="I63" s="192">
        <v>185</v>
      </c>
      <c r="J63" s="191">
        <v>113</v>
      </c>
      <c r="K63" s="193">
        <f t="shared" si="6"/>
        <v>1375</v>
      </c>
      <c r="L63" s="194">
        <f t="shared" si="7"/>
        <v>0.14808831448572968</v>
      </c>
      <c r="N63" s="14">
        <v>9285</v>
      </c>
    </row>
    <row r="64" spans="2:14" ht="20.100000000000001" customHeight="1">
      <c r="B64" s="215" t="s">
        <v>167</v>
      </c>
      <c r="C64" s="216"/>
      <c r="D64" s="191">
        <v>17</v>
      </c>
      <c r="E64" s="192">
        <v>23</v>
      </c>
      <c r="F64" s="192">
        <v>25</v>
      </c>
      <c r="G64" s="192">
        <v>26</v>
      </c>
      <c r="H64" s="192">
        <v>21</v>
      </c>
      <c r="I64" s="192">
        <v>30</v>
      </c>
      <c r="J64" s="191">
        <v>17</v>
      </c>
      <c r="K64" s="193">
        <f t="shared" si="6"/>
        <v>159</v>
      </c>
      <c r="L64" s="194">
        <f t="shared" si="7"/>
        <v>0.18883610451306412</v>
      </c>
      <c r="N64" s="14">
        <v>842</v>
      </c>
    </row>
    <row r="65" spans="2:14" ht="20.100000000000001" customHeight="1">
      <c r="B65" s="215" t="s">
        <v>168</v>
      </c>
      <c r="C65" s="216"/>
      <c r="D65" s="191">
        <v>221</v>
      </c>
      <c r="E65" s="192">
        <v>164</v>
      </c>
      <c r="F65" s="192">
        <v>361</v>
      </c>
      <c r="G65" s="192">
        <v>212</v>
      </c>
      <c r="H65" s="192">
        <v>235</v>
      </c>
      <c r="I65" s="192">
        <v>272</v>
      </c>
      <c r="J65" s="191">
        <v>148</v>
      </c>
      <c r="K65" s="193">
        <f t="shared" si="6"/>
        <v>1613</v>
      </c>
      <c r="L65" s="194">
        <f t="shared" si="7"/>
        <v>0.16250251863792062</v>
      </c>
      <c r="N65" s="14">
        <v>9926</v>
      </c>
    </row>
    <row r="66" spans="2:14" ht="20.100000000000001" customHeight="1">
      <c r="B66" s="215" t="s">
        <v>169</v>
      </c>
      <c r="C66" s="216"/>
      <c r="D66" s="191">
        <v>127</v>
      </c>
      <c r="E66" s="192">
        <v>109</v>
      </c>
      <c r="F66" s="192">
        <v>169</v>
      </c>
      <c r="G66" s="192">
        <v>99</v>
      </c>
      <c r="H66" s="192">
        <v>95</v>
      </c>
      <c r="I66" s="192">
        <v>123</v>
      </c>
      <c r="J66" s="191">
        <v>65</v>
      </c>
      <c r="K66" s="193">
        <f t="shared" si="6"/>
        <v>787</v>
      </c>
      <c r="L66" s="194">
        <f t="shared" si="7"/>
        <v>0.17308115240818123</v>
      </c>
      <c r="N66" s="14">
        <v>4547</v>
      </c>
    </row>
    <row r="67" spans="2:14" ht="20.100000000000001" customHeight="1">
      <c r="B67" s="215" t="s">
        <v>170</v>
      </c>
      <c r="C67" s="216"/>
      <c r="D67" s="187">
        <v>562</v>
      </c>
      <c r="E67" s="188">
        <v>564</v>
      </c>
      <c r="F67" s="188">
        <v>1020</v>
      </c>
      <c r="G67" s="188">
        <v>544</v>
      </c>
      <c r="H67" s="188">
        <v>483</v>
      </c>
      <c r="I67" s="188">
        <v>569</v>
      </c>
      <c r="J67" s="187">
        <v>301</v>
      </c>
      <c r="K67" s="189">
        <f t="shared" si="6"/>
        <v>4043</v>
      </c>
      <c r="L67" s="195">
        <f t="shared" si="7"/>
        <v>0.18727997035390032</v>
      </c>
      <c r="N67" s="14">
        <v>21588</v>
      </c>
    </row>
    <row r="68" spans="2:14" ht="20.100000000000001" customHeight="1">
      <c r="B68" s="215" t="s">
        <v>171</v>
      </c>
      <c r="C68" s="216"/>
      <c r="D68" s="187">
        <v>100</v>
      </c>
      <c r="E68" s="188">
        <v>96</v>
      </c>
      <c r="F68" s="188">
        <v>179</v>
      </c>
      <c r="G68" s="188">
        <v>106</v>
      </c>
      <c r="H68" s="188">
        <v>85</v>
      </c>
      <c r="I68" s="188">
        <v>88</v>
      </c>
      <c r="J68" s="187">
        <v>54</v>
      </c>
      <c r="K68" s="189">
        <f t="shared" si="6"/>
        <v>708</v>
      </c>
      <c r="L68" s="195">
        <f t="shared" si="7"/>
        <v>0.17234664070107109</v>
      </c>
      <c r="N68" s="14">
        <v>4108</v>
      </c>
    </row>
    <row r="69" spans="2:14" ht="20.100000000000001" customHeight="1">
      <c r="B69" s="215" t="s">
        <v>172</v>
      </c>
      <c r="C69" s="216"/>
      <c r="D69" s="187">
        <v>105</v>
      </c>
      <c r="E69" s="188">
        <v>117</v>
      </c>
      <c r="F69" s="188">
        <v>238</v>
      </c>
      <c r="G69" s="188">
        <v>123</v>
      </c>
      <c r="H69" s="188">
        <v>117</v>
      </c>
      <c r="I69" s="188">
        <v>130</v>
      </c>
      <c r="J69" s="187">
        <v>65</v>
      </c>
      <c r="K69" s="189">
        <f t="shared" si="6"/>
        <v>895</v>
      </c>
      <c r="L69" s="195">
        <f t="shared" si="7"/>
        <v>0.15460355847296597</v>
      </c>
      <c r="N69" s="14">
        <v>5789</v>
      </c>
    </row>
    <row r="70" spans="2:14" ht="20.100000000000001" customHeight="1">
      <c r="B70" s="215" t="s">
        <v>173</v>
      </c>
      <c r="C70" s="216"/>
      <c r="D70" s="187">
        <v>725</v>
      </c>
      <c r="E70" s="188">
        <v>500</v>
      </c>
      <c r="F70" s="188">
        <v>668</v>
      </c>
      <c r="G70" s="188">
        <v>464</v>
      </c>
      <c r="H70" s="188">
        <v>410</v>
      </c>
      <c r="I70" s="188">
        <v>464</v>
      </c>
      <c r="J70" s="187">
        <v>228</v>
      </c>
      <c r="K70" s="189">
        <f t="shared" si="6"/>
        <v>3459</v>
      </c>
      <c r="L70" s="195">
        <f t="shared" si="7"/>
        <v>0.22532734023842094</v>
      </c>
      <c r="N70" s="14">
        <v>15351</v>
      </c>
    </row>
    <row r="71" spans="2:14" ht="20.100000000000001" customHeight="1">
      <c r="B71" s="215" t="s">
        <v>174</v>
      </c>
      <c r="C71" s="216"/>
      <c r="D71" s="187">
        <v>119</v>
      </c>
      <c r="E71" s="188">
        <v>124</v>
      </c>
      <c r="F71" s="188">
        <v>207</v>
      </c>
      <c r="G71" s="188">
        <v>161</v>
      </c>
      <c r="H71" s="188">
        <v>130</v>
      </c>
      <c r="I71" s="188">
        <v>131</v>
      </c>
      <c r="J71" s="187">
        <v>67</v>
      </c>
      <c r="K71" s="189">
        <f t="shared" si="6"/>
        <v>939</v>
      </c>
      <c r="L71" s="195">
        <f t="shared" si="7"/>
        <v>0.20311486048020766</v>
      </c>
      <c r="N71" s="14">
        <v>4623</v>
      </c>
    </row>
    <row r="72" spans="2:14" ht="20.100000000000001" customHeight="1">
      <c r="B72" s="215" t="s">
        <v>175</v>
      </c>
      <c r="C72" s="216"/>
      <c r="D72" s="187">
        <v>188</v>
      </c>
      <c r="E72" s="188">
        <v>124</v>
      </c>
      <c r="F72" s="188">
        <v>171</v>
      </c>
      <c r="G72" s="188">
        <v>121</v>
      </c>
      <c r="H72" s="188">
        <v>99</v>
      </c>
      <c r="I72" s="188">
        <v>122</v>
      </c>
      <c r="J72" s="187">
        <v>69</v>
      </c>
      <c r="K72" s="189">
        <f t="shared" si="6"/>
        <v>894</v>
      </c>
      <c r="L72" s="195">
        <f t="shared" si="7"/>
        <v>0.21000704721634955</v>
      </c>
      <c r="N72" s="14">
        <v>4257</v>
      </c>
    </row>
    <row r="73" spans="2:14" ht="20.100000000000001" customHeight="1">
      <c r="B73" s="215" t="s">
        <v>176</v>
      </c>
      <c r="C73" s="216"/>
      <c r="D73" s="187">
        <v>136</v>
      </c>
      <c r="E73" s="188">
        <v>121</v>
      </c>
      <c r="F73" s="188">
        <v>148</v>
      </c>
      <c r="G73" s="188">
        <v>104</v>
      </c>
      <c r="H73" s="188">
        <v>92</v>
      </c>
      <c r="I73" s="188">
        <v>134</v>
      </c>
      <c r="J73" s="187">
        <v>65</v>
      </c>
      <c r="K73" s="189">
        <f t="shared" si="6"/>
        <v>800</v>
      </c>
      <c r="L73" s="195">
        <f t="shared" si="7"/>
        <v>0.21074815595363541</v>
      </c>
      <c r="N73" s="14">
        <v>3796</v>
      </c>
    </row>
    <row r="74" spans="2:14" ht="20.100000000000001" customHeight="1">
      <c r="B74" s="215" t="s">
        <v>177</v>
      </c>
      <c r="C74" s="216"/>
      <c r="D74" s="187">
        <v>121</v>
      </c>
      <c r="E74" s="188">
        <v>119</v>
      </c>
      <c r="F74" s="188">
        <v>159</v>
      </c>
      <c r="G74" s="188">
        <v>103</v>
      </c>
      <c r="H74" s="188">
        <v>83</v>
      </c>
      <c r="I74" s="188">
        <v>99</v>
      </c>
      <c r="J74" s="187">
        <v>47</v>
      </c>
      <c r="K74" s="189">
        <f t="shared" si="6"/>
        <v>731</v>
      </c>
      <c r="L74" s="196">
        <f t="shared" si="7"/>
        <v>0.23369565217391305</v>
      </c>
      <c r="N74" s="14">
        <v>3128</v>
      </c>
    </row>
    <row r="75" spans="2:14" ht="20.100000000000001" customHeight="1">
      <c r="B75" s="215" t="s">
        <v>178</v>
      </c>
      <c r="C75" s="216"/>
      <c r="D75" s="187">
        <v>264</v>
      </c>
      <c r="E75" s="188">
        <v>216</v>
      </c>
      <c r="F75" s="188">
        <v>280</v>
      </c>
      <c r="G75" s="188">
        <v>221</v>
      </c>
      <c r="H75" s="188">
        <v>160</v>
      </c>
      <c r="I75" s="188">
        <v>196</v>
      </c>
      <c r="J75" s="187">
        <v>105</v>
      </c>
      <c r="K75" s="189">
        <f t="shared" si="6"/>
        <v>1442</v>
      </c>
      <c r="L75" s="197">
        <f t="shared" si="7"/>
        <v>0.24440677966101695</v>
      </c>
      <c r="N75" s="14">
        <v>5900</v>
      </c>
    </row>
    <row r="76" spans="2:14" ht="20.100000000000001" customHeight="1">
      <c r="B76" s="215" t="s">
        <v>179</v>
      </c>
      <c r="C76" s="216"/>
      <c r="D76" s="187">
        <v>76</v>
      </c>
      <c r="E76" s="188">
        <v>74</v>
      </c>
      <c r="F76" s="188">
        <v>81</v>
      </c>
      <c r="G76" s="188">
        <v>68</v>
      </c>
      <c r="H76" s="188">
        <v>52</v>
      </c>
      <c r="I76" s="188">
        <v>65</v>
      </c>
      <c r="J76" s="187">
        <v>25</v>
      </c>
      <c r="K76" s="189">
        <f t="shared" si="6"/>
        <v>441</v>
      </c>
      <c r="L76" s="195">
        <f t="shared" si="7"/>
        <v>0.22873443983402489</v>
      </c>
      <c r="N76" s="14">
        <v>1928</v>
      </c>
    </row>
    <row r="77" spans="2:14" ht="20.100000000000001" customHeight="1">
      <c r="B77" s="215" t="s">
        <v>180</v>
      </c>
      <c r="C77" s="216"/>
      <c r="D77" s="187">
        <v>283</v>
      </c>
      <c r="E77" s="188">
        <v>209</v>
      </c>
      <c r="F77" s="188">
        <v>351</v>
      </c>
      <c r="G77" s="188">
        <v>243</v>
      </c>
      <c r="H77" s="188">
        <v>205</v>
      </c>
      <c r="I77" s="188">
        <v>227</v>
      </c>
      <c r="J77" s="187">
        <v>107</v>
      </c>
      <c r="K77" s="189">
        <f t="shared" si="6"/>
        <v>1625</v>
      </c>
      <c r="L77" s="195">
        <f t="shared" si="7"/>
        <v>0.21046496567802098</v>
      </c>
      <c r="N77" s="14">
        <v>7721</v>
      </c>
    </row>
    <row r="78" spans="2:14" ht="20.100000000000001" customHeight="1">
      <c r="B78" s="215" t="s">
        <v>181</v>
      </c>
      <c r="C78" s="216"/>
      <c r="D78" s="187">
        <v>53</v>
      </c>
      <c r="E78" s="188">
        <v>25</v>
      </c>
      <c r="F78" s="188">
        <v>52</v>
      </c>
      <c r="G78" s="188">
        <v>25</v>
      </c>
      <c r="H78" s="188">
        <v>25</v>
      </c>
      <c r="I78" s="188">
        <v>33</v>
      </c>
      <c r="J78" s="187">
        <v>21</v>
      </c>
      <c r="K78" s="189">
        <f t="shared" si="6"/>
        <v>234</v>
      </c>
      <c r="L78" s="195">
        <f t="shared" si="7"/>
        <v>0.19780219780219779</v>
      </c>
      <c r="N78" s="14">
        <v>1183</v>
      </c>
    </row>
    <row r="79" spans="2:14" ht="20.100000000000001" customHeight="1">
      <c r="B79" s="215" t="s">
        <v>182</v>
      </c>
      <c r="C79" s="216"/>
      <c r="D79" s="187">
        <v>233</v>
      </c>
      <c r="E79" s="188">
        <v>160</v>
      </c>
      <c r="F79" s="188">
        <v>369</v>
      </c>
      <c r="G79" s="188">
        <v>180</v>
      </c>
      <c r="H79" s="188">
        <v>149</v>
      </c>
      <c r="I79" s="188">
        <v>267</v>
      </c>
      <c r="J79" s="187">
        <v>125</v>
      </c>
      <c r="K79" s="189">
        <f t="shared" si="6"/>
        <v>1483</v>
      </c>
      <c r="L79" s="195">
        <f t="shared" si="7"/>
        <v>0.16821687840290381</v>
      </c>
      <c r="N79" s="14">
        <v>8816</v>
      </c>
    </row>
    <row r="80" spans="2:14" ht="20.100000000000001" customHeight="1">
      <c r="B80" s="215" t="s">
        <v>183</v>
      </c>
      <c r="C80" s="216"/>
      <c r="D80" s="45">
        <v>59</v>
      </c>
      <c r="E80" s="46">
        <v>47</v>
      </c>
      <c r="F80" s="46">
        <v>66</v>
      </c>
      <c r="G80" s="46">
        <v>50</v>
      </c>
      <c r="H80" s="46">
        <v>32</v>
      </c>
      <c r="I80" s="46">
        <v>67</v>
      </c>
      <c r="J80" s="45">
        <v>31</v>
      </c>
      <c r="K80" s="47">
        <f t="shared" si="6"/>
        <v>352</v>
      </c>
      <c r="L80" s="195">
        <f t="shared" si="7"/>
        <v>0.17212713936430318</v>
      </c>
      <c r="N80" s="14">
        <v>2045</v>
      </c>
    </row>
    <row r="81" spans="2:14" ht="20.100000000000001" customHeight="1">
      <c r="B81" s="215" t="s">
        <v>184</v>
      </c>
      <c r="C81" s="216"/>
      <c r="D81" s="45">
        <v>60</v>
      </c>
      <c r="E81" s="46">
        <v>53</v>
      </c>
      <c r="F81" s="46">
        <v>105</v>
      </c>
      <c r="G81" s="46">
        <v>49</v>
      </c>
      <c r="H81" s="46">
        <v>62</v>
      </c>
      <c r="I81" s="46">
        <v>69</v>
      </c>
      <c r="J81" s="45">
        <v>35</v>
      </c>
      <c r="K81" s="47">
        <f t="shared" si="6"/>
        <v>433</v>
      </c>
      <c r="L81" s="195">
        <f t="shared" si="7"/>
        <v>0.16265965439519159</v>
      </c>
      <c r="N81" s="14">
        <v>2662</v>
      </c>
    </row>
    <row r="82" spans="2:14" ht="20.100000000000001" customHeight="1">
      <c r="B82" s="215" t="s">
        <v>185</v>
      </c>
      <c r="C82" s="216"/>
      <c r="D82" s="40">
        <v>243</v>
      </c>
      <c r="E82" s="39">
        <v>162</v>
      </c>
      <c r="F82" s="39">
        <v>269</v>
      </c>
      <c r="G82" s="39">
        <v>127</v>
      </c>
      <c r="H82" s="39">
        <v>124</v>
      </c>
      <c r="I82" s="39">
        <v>169</v>
      </c>
      <c r="J82" s="40">
        <v>91</v>
      </c>
      <c r="K82" s="190">
        <f t="shared" si="6"/>
        <v>1185</v>
      </c>
      <c r="L82" s="197">
        <f t="shared" si="7"/>
        <v>0.18538798498122652</v>
      </c>
      <c r="N82" s="14">
        <v>6392</v>
      </c>
    </row>
    <row r="83" spans="2:14" ht="20.100000000000001" customHeight="1"/>
    <row r="84" spans="2:14" ht="20.100000000000001" customHeight="1"/>
    <row r="85" spans="2:14" ht="20.100000000000001" customHeight="1"/>
    <row r="86" spans="2:14" ht="20.100000000000001" customHeight="1"/>
    <row r="87" spans="2:14" ht="20.100000000000001" customHeight="1"/>
    <row r="88" spans="2:14" ht="20.100000000000001" customHeight="1"/>
    <row r="89" spans="2:14" ht="20.100000000000001" customHeight="1"/>
    <row r="90" spans="2:14" ht="20.100000000000001" customHeight="1"/>
    <row r="91" spans="2:14" ht="20.100000000000001" customHeight="1"/>
    <row r="92" spans="2:14" ht="20.100000000000001" customHeight="1"/>
    <row r="93" spans="2:14" ht="20.100000000000001" customHeight="1"/>
    <row r="94" spans="2:14" ht="20.100000000000001" customHeight="1"/>
    <row r="95" spans="2:14" ht="20.100000000000001" customHeight="1"/>
    <row r="96" spans="2:14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</sheetData>
  <mergeCells count="45">
    <mergeCell ref="B80:C80"/>
    <mergeCell ref="B81:C81"/>
    <mergeCell ref="B82:C82"/>
    <mergeCell ref="B75:C75"/>
    <mergeCell ref="B76:C76"/>
    <mergeCell ref="B77:C77"/>
    <mergeCell ref="B78:C78"/>
    <mergeCell ref="B79:C79"/>
    <mergeCell ref="B70:C70"/>
    <mergeCell ref="B71:C71"/>
    <mergeCell ref="B72:C72"/>
    <mergeCell ref="B73:C73"/>
    <mergeCell ref="B74:C74"/>
    <mergeCell ref="B65:C65"/>
    <mergeCell ref="B66:C66"/>
    <mergeCell ref="B67:C67"/>
    <mergeCell ref="B68:C68"/>
    <mergeCell ref="B69:C69"/>
    <mergeCell ref="B60:C60"/>
    <mergeCell ref="B61:C61"/>
    <mergeCell ref="B62:C62"/>
    <mergeCell ref="B63:C63"/>
    <mergeCell ref="B64:C64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:C4"/>
    <mergeCell ref="B8:C8"/>
    <mergeCell ref="B9:C9"/>
    <mergeCell ref="B24:C24"/>
    <mergeCell ref="B31:C31"/>
    <mergeCell ref="B32:C32"/>
    <mergeCell ref="B25:C25"/>
    <mergeCell ref="B26:C26"/>
    <mergeCell ref="B27:C27"/>
    <mergeCell ref="B28:C28"/>
    <mergeCell ref="B29:C29"/>
    <mergeCell ref="B30:C30"/>
  </mergeCells>
  <phoneticPr fontId="2"/>
  <pageMargins left="0.51181102362204722" right="0.51181102362204722" top="0.35433070866141736" bottom="0.35433070866141736" header="0.31496062992125984" footer="0.31496062992125984"/>
  <pageSetup paperSize="9" scale="9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109"/>
  <sheetViews>
    <sheetView zoomScaleNormal="100" workbookViewId="0"/>
  </sheetViews>
  <sheetFormatPr defaultColWidth="9" defaultRowHeight="13.2"/>
  <cols>
    <col min="1" max="1" width="2.44140625" style="14" customWidth="1"/>
    <col min="2" max="2" width="2.6640625" style="14" customWidth="1"/>
    <col min="3" max="3" width="16.88671875" style="14" customWidth="1"/>
    <col min="4" max="11" width="10.109375" style="14" customWidth="1"/>
    <col min="12" max="19" width="8.6640625" style="14" customWidth="1"/>
    <col min="20" max="20" width="9.6640625" style="14" customWidth="1"/>
    <col min="21" max="21" width="8.6640625" style="14" customWidth="1"/>
    <col min="22" max="22" width="9.10937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6" t="s">
        <v>52</v>
      </c>
    </row>
    <row r="2" spans="1:19" ht="20.100000000000001" customHeight="1"/>
    <row r="3" spans="1:19" ht="20.100000000000001" customHeight="1" thickBot="1">
      <c r="B3" s="219"/>
      <c r="C3" s="219"/>
      <c r="D3" s="219" t="s">
        <v>120</v>
      </c>
      <c r="E3" s="219"/>
      <c r="F3" s="219" t="s">
        <v>121</v>
      </c>
      <c r="G3" s="219"/>
      <c r="H3" s="219" t="s">
        <v>122</v>
      </c>
      <c r="I3" s="219"/>
      <c r="J3" s="219" t="s">
        <v>123</v>
      </c>
      <c r="K3" s="219"/>
      <c r="N3" s="109" t="s">
        <v>99</v>
      </c>
      <c r="O3" s="110"/>
      <c r="P3" s="111"/>
      <c r="Q3" s="61" t="s">
        <v>100</v>
      </c>
      <c r="R3" s="90" t="s">
        <v>101</v>
      </c>
      <c r="S3" s="90" t="s">
        <v>102</v>
      </c>
    </row>
    <row r="4" spans="1:19" ht="33" customHeight="1" thickTop="1" thickBot="1">
      <c r="B4" s="221"/>
      <c r="C4" s="221"/>
      <c r="D4" s="145" t="s">
        <v>125</v>
      </c>
      <c r="E4" s="146" t="s">
        <v>126</v>
      </c>
      <c r="F4" s="147" t="s">
        <v>125</v>
      </c>
      <c r="G4" s="148" t="s">
        <v>126</v>
      </c>
      <c r="H4" s="145" t="s">
        <v>125</v>
      </c>
      <c r="I4" s="146" t="s">
        <v>126</v>
      </c>
      <c r="J4" s="147" t="s">
        <v>125</v>
      </c>
      <c r="K4" s="148" t="s">
        <v>126</v>
      </c>
      <c r="N4" s="140"/>
      <c r="O4" s="85"/>
      <c r="P4" s="141"/>
      <c r="Q4" s="142"/>
      <c r="R4" s="143"/>
      <c r="S4" s="143"/>
    </row>
    <row r="5" spans="1:19" ht="20.100000000000001" customHeight="1" thickTop="1">
      <c r="B5" s="220" t="s">
        <v>112</v>
      </c>
      <c r="C5" s="220"/>
      <c r="D5" s="150">
        <v>6761</v>
      </c>
      <c r="E5" s="149">
        <v>376171.52000000002</v>
      </c>
      <c r="F5" s="151">
        <v>1908</v>
      </c>
      <c r="G5" s="152">
        <v>37906.009999999995</v>
      </c>
      <c r="H5" s="150">
        <v>550</v>
      </c>
      <c r="I5" s="149">
        <v>112871.75000000001</v>
      </c>
      <c r="J5" s="151">
        <v>1219</v>
      </c>
      <c r="K5" s="152">
        <v>403575.72000000003</v>
      </c>
      <c r="M5" s="162">
        <f>Q5+Q7</f>
        <v>44008</v>
      </c>
      <c r="N5" s="121" t="s">
        <v>106</v>
      </c>
      <c r="O5" s="122"/>
      <c r="P5" s="134"/>
      <c r="Q5" s="123">
        <v>34736</v>
      </c>
      <c r="R5" s="124">
        <v>2100447.38</v>
      </c>
      <c r="S5" s="124">
        <f>R5/Q5*100</f>
        <v>6046.8890488254256</v>
      </c>
    </row>
    <row r="6" spans="1:19" ht="20.100000000000001" customHeight="1">
      <c r="B6" s="217" t="s">
        <v>113</v>
      </c>
      <c r="C6" s="217"/>
      <c r="D6" s="153">
        <v>4953</v>
      </c>
      <c r="E6" s="154">
        <v>305047.19</v>
      </c>
      <c r="F6" s="155">
        <v>1638</v>
      </c>
      <c r="G6" s="156">
        <v>30956.640000000007</v>
      </c>
      <c r="H6" s="153">
        <v>424</v>
      </c>
      <c r="I6" s="154">
        <v>92322.7</v>
      </c>
      <c r="J6" s="155">
        <v>868</v>
      </c>
      <c r="K6" s="156">
        <v>268059.37</v>
      </c>
      <c r="M6" s="58"/>
      <c r="N6" s="125"/>
      <c r="O6" s="94" t="s">
        <v>103</v>
      </c>
      <c r="P6" s="107"/>
      <c r="Q6" s="98">
        <f>Q5/Q$13</f>
        <v>0.63454020678820655</v>
      </c>
      <c r="R6" s="99">
        <f>R5/R$13</f>
        <v>0.39974858885498515</v>
      </c>
      <c r="S6" s="100" t="s">
        <v>105</v>
      </c>
    </row>
    <row r="7" spans="1:19" ht="20.100000000000001" customHeight="1">
      <c r="B7" s="217" t="s">
        <v>114</v>
      </c>
      <c r="C7" s="217"/>
      <c r="D7" s="153">
        <v>3153</v>
      </c>
      <c r="E7" s="154">
        <v>191996.78999999998</v>
      </c>
      <c r="F7" s="155">
        <v>973</v>
      </c>
      <c r="G7" s="156">
        <v>17883.66</v>
      </c>
      <c r="H7" s="153">
        <v>484</v>
      </c>
      <c r="I7" s="154">
        <v>108169.4</v>
      </c>
      <c r="J7" s="155">
        <v>628</v>
      </c>
      <c r="K7" s="156">
        <v>197073.07</v>
      </c>
      <c r="M7" s="58"/>
      <c r="N7" s="126" t="s">
        <v>107</v>
      </c>
      <c r="O7" s="127"/>
      <c r="P7" s="135"/>
      <c r="Q7" s="128">
        <v>9272</v>
      </c>
      <c r="R7" s="129">
        <v>176375.19</v>
      </c>
      <c r="S7" s="129">
        <f>R7/Q7*100</f>
        <v>1902.2345772217427</v>
      </c>
    </row>
    <row r="8" spans="1:19" ht="20.100000000000001" customHeight="1">
      <c r="B8" s="217" t="s">
        <v>115</v>
      </c>
      <c r="C8" s="217"/>
      <c r="D8" s="153">
        <v>1271</v>
      </c>
      <c r="E8" s="154">
        <v>77427.360000000001</v>
      </c>
      <c r="F8" s="155">
        <v>306</v>
      </c>
      <c r="G8" s="156">
        <v>5784.45</v>
      </c>
      <c r="H8" s="153">
        <v>57</v>
      </c>
      <c r="I8" s="154">
        <v>12641.109999999999</v>
      </c>
      <c r="J8" s="155">
        <v>332</v>
      </c>
      <c r="K8" s="156">
        <v>103259.89</v>
      </c>
      <c r="L8" s="89"/>
      <c r="M8" s="88"/>
      <c r="N8" s="130"/>
      <c r="O8" s="94" t="s">
        <v>103</v>
      </c>
      <c r="P8" s="107"/>
      <c r="Q8" s="98">
        <f>Q7/Q$13</f>
        <v>0.16937634722881884</v>
      </c>
      <c r="R8" s="99">
        <f>R7/R$13</f>
        <v>3.3567007668399623E-2</v>
      </c>
      <c r="S8" s="100" t="s">
        <v>104</v>
      </c>
    </row>
    <row r="9" spans="1:19" ht="20.100000000000001" customHeight="1">
      <c r="B9" s="217" t="s">
        <v>116</v>
      </c>
      <c r="C9" s="217"/>
      <c r="D9" s="153">
        <v>1840</v>
      </c>
      <c r="E9" s="154">
        <v>130264.35000000003</v>
      </c>
      <c r="F9" s="155">
        <v>457</v>
      </c>
      <c r="G9" s="156">
        <v>9688.6799999999985</v>
      </c>
      <c r="H9" s="153">
        <v>323</v>
      </c>
      <c r="I9" s="154">
        <v>65573.38</v>
      </c>
      <c r="J9" s="155">
        <v>408</v>
      </c>
      <c r="K9" s="156">
        <v>129043.79999999999</v>
      </c>
      <c r="L9" s="89"/>
      <c r="M9" s="88"/>
      <c r="N9" s="126" t="s">
        <v>108</v>
      </c>
      <c r="O9" s="127"/>
      <c r="P9" s="135"/>
      <c r="Q9" s="128">
        <v>3899</v>
      </c>
      <c r="R9" s="129">
        <v>857290.35000000009</v>
      </c>
      <c r="S9" s="129">
        <f>R9/Q9*100</f>
        <v>21987.441651705569</v>
      </c>
    </row>
    <row r="10" spans="1:19" ht="20.100000000000001" customHeight="1">
      <c r="B10" s="217" t="s">
        <v>117</v>
      </c>
      <c r="C10" s="217"/>
      <c r="D10" s="153">
        <v>4380</v>
      </c>
      <c r="E10" s="154">
        <v>274631.42</v>
      </c>
      <c r="F10" s="155">
        <v>889</v>
      </c>
      <c r="G10" s="156">
        <v>17658.63</v>
      </c>
      <c r="H10" s="153">
        <v>590</v>
      </c>
      <c r="I10" s="154">
        <v>138626.08000000002</v>
      </c>
      <c r="J10" s="155">
        <v>990</v>
      </c>
      <c r="K10" s="156">
        <v>315310.68999999994</v>
      </c>
      <c r="L10" s="89"/>
      <c r="M10" s="88"/>
      <c r="N10" s="95"/>
      <c r="O10" s="94" t="s">
        <v>103</v>
      </c>
      <c r="P10" s="107"/>
      <c r="Q10" s="98">
        <f>Q9/Q$13</f>
        <v>7.1225019180884877E-2</v>
      </c>
      <c r="R10" s="99">
        <f>R9/R$13</f>
        <v>0.16315600710335165</v>
      </c>
      <c r="S10" s="100" t="s">
        <v>104</v>
      </c>
    </row>
    <row r="11" spans="1:19" ht="20.100000000000001" customHeight="1">
      <c r="B11" s="217" t="s">
        <v>118</v>
      </c>
      <c r="C11" s="217"/>
      <c r="D11" s="153">
        <v>9633</v>
      </c>
      <c r="E11" s="154">
        <v>567117.58000000019</v>
      </c>
      <c r="F11" s="155">
        <v>2244</v>
      </c>
      <c r="G11" s="156">
        <v>40001.529999999984</v>
      </c>
      <c r="H11" s="153">
        <v>1180</v>
      </c>
      <c r="I11" s="154">
        <v>270216.04999999993</v>
      </c>
      <c r="J11" s="155">
        <v>1649</v>
      </c>
      <c r="K11" s="156">
        <v>476832.99999999994</v>
      </c>
      <c r="L11" s="89"/>
      <c r="M11" s="88"/>
      <c r="N11" s="126" t="s">
        <v>109</v>
      </c>
      <c r="O11" s="127"/>
      <c r="P11" s="135"/>
      <c r="Q11" s="101">
        <v>6835</v>
      </c>
      <c r="R11" s="102">
        <v>2120308.08</v>
      </c>
      <c r="S11" s="102">
        <f>R11/Q11*100</f>
        <v>31021.332553035849</v>
      </c>
    </row>
    <row r="12" spans="1:19" ht="20.100000000000001" customHeight="1" thickBot="1">
      <c r="B12" s="218" t="s">
        <v>119</v>
      </c>
      <c r="C12" s="218"/>
      <c r="D12" s="157">
        <v>2745</v>
      </c>
      <c r="E12" s="158">
        <v>177791.16999999998</v>
      </c>
      <c r="F12" s="159">
        <v>857</v>
      </c>
      <c r="G12" s="160">
        <v>16495.59</v>
      </c>
      <c r="H12" s="157">
        <v>291</v>
      </c>
      <c r="I12" s="158">
        <v>56869.880000000005</v>
      </c>
      <c r="J12" s="159">
        <v>741</v>
      </c>
      <c r="K12" s="160">
        <v>227152.54000000004</v>
      </c>
      <c r="L12" s="89"/>
      <c r="M12" s="88"/>
      <c r="N12" s="125"/>
      <c r="O12" s="84" t="s">
        <v>103</v>
      </c>
      <c r="P12" s="108"/>
      <c r="Q12" s="103">
        <f>Q11/Q$13</f>
        <v>0.12485842680208981</v>
      </c>
      <c r="R12" s="104">
        <f>R11/R$13</f>
        <v>0.4035283963732636</v>
      </c>
      <c r="S12" s="105" t="s">
        <v>104</v>
      </c>
    </row>
    <row r="13" spans="1:19" ht="20.100000000000001" customHeight="1" thickTop="1">
      <c r="B13" s="161" t="s">
        <v>124</v>
      </c>
      <c r="C13" s="161"/>
      <c r="D13" s="150">
        <v>34736</v>
      </c>
      <c r="E13" s="149">
        <v>2100447.38</v>
      </c>
      <c r="F13" s="151">
        <v>9272</v>
      </c>
      <c r="G13" s="152">
        <v>176375.19</v>
      </c>
      <c r="H13" s="150">
        <v>3899</v>
      </c>
      <c r="I13" s="149">
        <v>857290.35000000009</v>
      </c>
      <c r="J13" s="151">
        <v>6835</v>
      </c>
      <c r="K13" s="152">
        <v>2120308.08</v>
      </c>
      <c r="M13" s="58"/>
      <c r="N13" s="131" t="s">
        <v>110</v>
      </c>
      <c r="O13" s="132"/>
      <c r="P13" s="133"/>
      <c r="Q13" s="96">
        <f>Q5+Q7+Q9+Q11</f>
        <v>54742</v>
      </c>
      <c r="R13" s="97">
        <f>R5+R7+R9+R11</f>
        <v>5254421</v>
      </c>
      <c r="S13" s="97">
        <f>R13/Q13*100</f>
        <v>9598.5185049870288</v>
      </c>
    </row>
    <row r="14" spans="1:19" ht="20.100000000000001" customHeight="1">
      <c r="N14" s="130"/>
      <c r="O14" s="94" t="s">
        <v>103</v>
      </c>
      <c r="P14" s="107"/>
      <c r="Q14" s="98">
        <f>Q13/Q$13</f>
        <v>1</v>
      </c>
      <c r="R14" s="99">
        <f>R13/R$13</f>
        <v>1</v>
      </c>
      <c r="S14" s="100" t="s">
        <v>104</v>
      </c>
    </row>
    <row r="15" spans="1:19" ht="20.100000000000001" customHeight="1">
      <c r="B15" s="91"/>
      <c r="C15" s="85"/>
      <c r="D15" s="85"/>
      <c r="E15" s="92"/>
      <c r="F15" s="92"/>
      <c r="G15" s="93"/>
      <c r="N15" s="14" t="s">
        <v>127</v>
      </c>
      <c r="O15" s="14" t="s">
        <v>128</v>
      </c>
      <c r="P15" s="14" t="s">
        <v>129</v>
      </c>
      <c r="Q15" s="14" t="s">
        <v>130</v>
      </c>
    </row>
    <row r="16" spans="1:19" ht="20.100000000000001" customHeight="1">
      <c r="M16" s="14" t="s">
        <v>131</v>
      </c>
      <c r="N16" s="58">
        <f>D5/(D5+F5+H5+J5)</f>
        <v>0.6477294500862234</v>
      </c>
      <c r="O16" s="58">
        <f>F5/(D5+F5+H5+J5)</f>
        <v>0.18279363862808967</v>
      </c>
      <c r="P16" s="58">
        <f>H5/(D5+F5+H5+J5)</f>
        <v>5.2692086606629621E-2</v>
      </c>
      <c r="Q16" s="58">
        <f>J5/(D5+F5+H5+J5)</f>
        <v>0.11678482467905729</v>
      </c>
    </row>
    <row r="17" spans="13:17" ht="20.100000000000001" customHeight="1">
      <c r="M17" s="14" t="s">
        <v>132</v>
      </c>
      <c r="N17" s="58">
        <f t="shared" ref="N17:N23" si="0">D6/(D6+F6+H6+J6)</f>
        <v>0.62831409361918056</v>
      </c>
      <c r="O17" s="58">
        <f t="shared" ref="O17:O23" si="1">F6/(D6+F6+H6+J6)</f>
        <v>0.20778891285043766</v>
      </c>
      <c r="P17" s="58">
        <f t="shared" ref="P17:P23" si="2">H6/(D6+F6+H6+J6)</f>
        <v>5.3786629455790942E-2</v>
      </c>
      <c r="Q17" s="58">
        <f t="shared" ref="Q17:Q23" si="3">J6/(D6+F6+H6+J6)</f>
        <v>0.11011036407459089</v>
      </c>
    </row>
    <row r="18" spans="13:17" ht="20.100000000000001" customHeight="1">
      <c r="M18" s="14" t="s">
        <v>133</v>
      </c>
      <c r="N18" s="58">
        <f t="shared" si="0"/>
        <v>0.60194730813287511</v>
      </c>
      <c r="O18" s="58">
        <f t="shared" si="1"/>
        <v>0.18575792287132492</v>
      </c>
      <c r="P18" s="58">
        <f t="shared" si="2"/>
        <v>9.240168003054601E-2</v>
      </c>
      <c r="Q18" s="58">
        <f t="shared" si="3"/>
        <v>0.11989308896525391</v>
      </c>
    </row>
    <row r="19" spans="13:17" ht="20.100000000000001" customHeight="1">
      <c r="M19" s="14" t="s">
        <v>134</v>
      </c>
      <c r="N19" s="58">
        <f t="shared" si="0"/>
        <v>0.6464903357070193</v>
      </c>
      <c r="O19" s="58">
        <f t="shared" si="1"/>
        <v>0.15564598168870802</v>
      </c>
      <c r="P19" s="58">
        <f t="shared" si="2"/>
        <v>2.8992878942014241E-2</v>
      </c>
      <c r="Q19" s="58">
        <f t="shared" si="3"/>
        <v>0.1688708036622584</v>
      </c>
    </row>
    <row r="20" spans="13:17" ht="20.100000000000001" customHeight="1">
      <c r="M20" s="14" t="s">
        <v>135</v>
      </c>
      <c r="N20" s="58">
        <f t="shared" si="0"/>
        <v>0.607661822985469</v>
      </c>
      <c r="O20" s="58">
        <f t="shared" si="1"/>
        <v>0.15092470277410833</v>
      </c>
      <c r="P20" s="58">
        <f t="shared" si="2"/>
        <v>0.10667107001321004</v>
      </c>
      <c r="Q20" s="58">
        <f t="shared" si="3"/>
        <v>0.13474240422721268</v>
      </c>
    </row>
    <row r="21" spans="13:17" ht="20.100000000000001" customHeight="1">
      <c r="M21" s="14" t="s">
        <v>136</v>
      </c>
      <c r="N21" s="58">
        <f t="shared" si="0"/>
        <v>0.63950941743320189</v>
      </c>
      <c r="O21" s="58">
        <f t="shared" si="1"/>
        <v>0.12979997079865674</v>
      </c>
      <c r="P21" s="58">
        <f t="shared" si="2"/>
        <v>8.614396262228062E-2</v>
      </c>
      <c r="Q21" s="58">
        <f t="shared" si="3"/>
        <v>0.14454664914586071</v>
      </c>
    </row>
    <row r="22" spans="13:17" ht="20.100000000000001" customHeight="1">
      <c r="M22" s="14" t="s">
        <v>137</v>
      </c>
      <c r="N22" s="58">
        <f t="shared" si="0"/>
        <v>0.65503875968992253</v>
      </c>
      <c r="O22" s="58">
        <f t="shared" si="1"/>
        <v>0.1525907792737658</v>
      </c>
      <c r="P22" s="58">
        <f t="shared" si="2"/>
        <v>8.0239358085135312E-2</v>
      </c>
      <c r="Q22" s="58">
        <f t="shared" si="3"/>
        <v>0.11213110295117638</v>
      </c>
    </row>
    <row r="23" spans="13:17" ht="20.100000000000001" customHeight="1">
      <c r="M23" s="14" t="s">
        <v>138</v>
      </c>
      <c r="N23" s="58">
        <f t="shared" si="0"/>
        <v>0.59236081139404406</v>
      </c>
      <c r="O23" s="58">
        <f t="shared" si="1"/>
        <v>0.18493741907639188</v>
      </c>
      <c r="P23" s="58">
        <f t="shared" si="2"/>
        <v>6.2796719896417788E-2</v>
      </c>
      <c r="Q23" s="58">
        <f t="shared" si="3"/>
        <v>0.15990504963314631</v>
      </c>
    </row>
    <row r="24" spans="13:17" ht="20.100000000000001" customHeight="1">
      <c r="M24" s="14" t="s">
        <v>139</v>
      </c>
      <c r="N24" s="58">
        <f t="shared" ref="N24" si="4">D13/(D13+F13+H13+J13)</f>
        <v>0.63454020678820655</v>
      </c>
      <c r="O24" s="58">
        <f t="shared" ref="O24" si="5">F13/(D13+F13+H13+J13)</f>
        <v>0.16937634722881884</v>
      </c>
      <c r="P24" s="58">
        <f t="shared" ref="P24" si="6">H13/(D13+F13+H13+J13)</f>
        <v>7.1225019180884877E-2</v>
      </c>
      <c r="Q24" s="58">
        <f t="shared" ref="Q24" si="7">J13/(D13+F13+H13+J13)</f>
        <v>0.12485842680208981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127</v>
      </c>
      <c r="O28" s="14" t="s">
        <v>128</v>
      </c>
      <c r="P28" s="14" t="s">
        <v>129</v>
      </c>
      <c r="Q28" s="14" t="s">
        <v>130</v>
      </c>
    </row>
    <row r="29" spans="13:17" ht="20.100000000000001" customHeight="1">
      <c r="M29" s="14" t="s">
        <v>131</v>
      </c>
      <c r="N29" s="58">
        <f>E5/(E5+G5+I5+K5)</f>
        <v>0.4042572956126918</v>
      </c>
      <c r="O29" s="58">
        <f>G5/(E5+G5+I5+K5)</f>
        <v>4.0736154321485175E-2</v>
      </c>
      <c r="P29" s="58">
        <f>I5/(E5+G5+I5+K5)</f>
        <v>0.12129899787754227</v>
      </c>
      <c r="Q29" s="58">
        <f>K5/(E5+G5+I5+K5)</f>
        <v>0.43370755218828083</v>
      </c>
    </row>
    <row r="30" spans="13:17" ht="20.100000000000001" customHeight="1">
      <c r="M30" s="14" t="s">
        <v>132</v>
      </c>
      <c r="N30" s="58">
        <f t="shared" ref="N30:N37" si="8">E6/(E6+G6+I6+K6)</f>
        <v>0.43804331764902188</v>
      </c>
      <c r="O30" s="58">
        <f t="shared" ref="O30:O37" si="9">G6/(E6+G6+I6+K6)</f>
        <v>4.4453283732482245E-2</v>
      </c>
      <c r="P30" s="58">
        <f t="shared" ref="P30:P37" si="10">I6/(E6+G6+I6+K6)</f>
        <v>0.13257405125520202</v>
      </c>
      <c r="Q30" s="58">
        <f t="shared" ref="Q30:Q37" si="11">K6/(E6+G6+I6+K6)</f>
        <v>0.38492934736329382</v>
      </c>
    </row>
    <row r="31" spans="13:17" ht="20.100000000000001" customHeight="1">
      <c r="M31" s="14" t="s">
        <v>133</v>
      </c>
      <c r="N31" s="58">
        <f t="shared" si="8"/>
        <v>0.37272034022481465</v>
      </c>
      <c r="O31" s="58">
        <f t="shared" si="9"/>
        <v>3.4717267094230633E-2</v>
      </c>
      <c r="P31" s="58">
        <f t="shared" si="10"/>
        <v>0.20998755015598994</v>
      </c>
      <c r="Q31" s="58">
        <f t="shared" si="11"/>
        <v>0.38257484252496476</v>
      </c>
    </row>
    <row r="32" spans="13:17" ht="20.100000000000001" customHeight="1">
      <c r="M32" s="14" t="s">
        <v>134</v>
      </c>
      <c r="N32" s="58">
        <f t="shared" si="8"/>
        <v>0.38886177137472971</v>
      </c>
      <c r="O32" s="58">
        <f t="shared" si="9"/>
        <v>2.9051119312715239E-2</v>
      </c>
      <c r="P32" s="58">
        <f t="shared" si="10"/>
        <v>6.3487175938102616E-2</v>
      </c>
      <c r="Q32" s="58">
        <f t="shared" si="11"/>
        <v>0.51859993337445243</v>
      </c>
    </row>
    <row r="33" spans="13:17" ht="20.100000000000001" customHeight="1">
      <c r="M33" s="14" t="s">
        <v>135</v>
      </c>
      <c r="N33" s="58">
        <f t="shared" si="8"/>
        <v>0.3893483224343256</v>
      </c>
      <c r="O33" s="58">
        <f t="shared" si="9"/>
        <v>2.8958585404241455E-2</v>
      </c>
      <c r="P33" s="58">
        <f t="shared" si="10"/>
        <v>0.19599288292881784</v>
      </c>
      <c r="Q33" s="58">
        <f t="shared" si="11"/>
        <v>0.38570020923261511</v>
      </c>
    </row>
    <row r="34" spans="13:17" ht="20.100000000000001" customHeight="1">
      <c r="M34" s="14" t="s">
        <v>136</v>
      </c>
      <c r="N34" s="58">
        <f t="shared" si="8"/>
        <v>0.36802673482038611</v>
      </c>
      <c r="O34" s="58">
        <f t="shared" si="9"/>
        <v>2.3663890826116384E-2</v>
      </c>
      <c r="P34" s="58">
        <f t="shared" si="10"/>
        <v>0.18576936165333754</v>
      </c>
      <c r="Q34" s="58">
        <f t="shared" si="11"/>
        <v>0.42254001270015995</v>
      </c>
    </row>
    <row r="35" spans="13:17" ht="20.100000000000001" customHeight="1">
      <c r="M35" s="14" t="s">
        <v>137</v>
      </c>
      <c r="N35" s="58">
        <f t="shared" si="8"/>
        <v>0.41879405878218268</v>
      </c>
      <c r="O35" s="58">
        <f t="shared" si="9"/>
        <v>2.9539558809298823E-2</v>
      </c>
      <c r="P35" s="58">
        <f t="shared" si="10"/>
        <v>0.19954393994908276</v>
      </c>
      <c r="Q35" s="58">
        <f t="shared" si="11"/>
        <v>0.35212244245943569</v>
      </c>
    </row>
    <row r="36" spans="13:17" ht="20.100000000000001" customHeight="1">
      <c r="M36" s="14" t="s">
        <v>138</v>
      </c>
      <c r="N36" s="58">
        <f t="shared" si="8"/>
        <v>0.37170762643526928</v>
      </c>
      <c r="O36" s="58">
        <f t="shared" si="9"/>
        <v>3.4487295435140924E-2</v>
      </c>
      <c r="P36" s="58">
        <f t="shared" si="10"/>
        <v>0.11889773890603562</v>
      </c>
      <c r="Q36" s="58">
        <f t="shared" si="11"/>
        <v>0.4749073392235541</v>
      </c>
    </row>
    <row r="37" spans="13:17" ht="20.100000000000001" customHeight="1">
      <c r="M37" s="14" t="s">
        <v>139</v>
      </c>
      <c r="N37" s="58">
        <f t="shared" si="8"/>
        <v>0.39974858885498515</v>
      </c>
      <c r="O37" s="58">
        <f t="shared" si="9"/>
        <v>3.3567007668399623E-2</v>
      </c>
      <c r="P37" s="58">
        <f t="shared" si="10"/>
        <v>0.16315600710335165</v>
      </c>
      <c r="Q37" s="58">
        <f t="shared" si="11"/>
        <v>0.4035283963732636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/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106"/>
  <sheetViews>
    <sheetView zoomScaleNormal="100" workbookViewId="0"/>
  </sheetViews>
  <sheetFormatPr defaultRowHeight="13.2"/>
  <cols>
    <col min="1" max="1" width="2.33203125" customWidth="1"/>
    <col min="2" max="2" width="5.6640625" customWidth="1"/>
    <col min="3" max="4" width="14.6640625" customWidth="1"/>
    <col min="5" max="8" width="12.6640625" customWidth="1"/>
  </cols>
  <sheetData>
    <row r="1" spans="1:14" s="14" customFormat="1" ht="20.100000000000001" customHeight="1">
      <c r="A1" s="106" t="s">
        <v>97</v>
      </c>
    </row>
    <row r="2" spans="1:14" s="14" customFormat="1" ht="20.100000000000001" customHeight="1"/>
    <row r="3" spans="1:14" s="14" customFormat="1" ht="20.100000000000001" customHeight="1">
      <c r="B3" s="203" t="s">
        <v>53</v>
      </c>
      <c r="C3" s="235"/>
      <c r="D3" s="236"/>
      <c r="E3" s="239" t="s">
        <v>51</v>
      </c>
      <c r="F3" s="226" t="s">
        <v>98</v>
      </c>
      <c r="G3" s="239" t="s">
        <v>56</v>
      </c>
      <c r="H3" s="226" t="s">
        <v>98</v>
      </c>
    </row>
    <row r="4" spans="1:14" s="14" customFormat="1" ht="20.100000000000001" customHeight="1" thickBot="1">
      <c r="B4" s="204"/>
      <c r="C4" s="237"/>
      <c r="D4" s="238"/>
      <c r="E4" s="240"/>
      <c r="F4" s="227"/>
      <c r="G4" s="240"/>
      <c r="H4" s="227"/>
      <c r="N4" s="24"/>
    </row>
    <row r="5" spans="1:14" s="14" customFormat="1" ht="20.100000000000001" customHeight="1" thickTop="1">
      <c r="B5" s="228" t="s">
        <v>68</v>
      </c>
      <c r="C5" s="231" t="s">
        <v>3</v>
      </c>
      <c r="D5" s="232"/>
      <c r="E5" s="163">
        <v>4996</v>
      </c>
      <c r="F5" s="164">
        <f t="shared" ref="F5:F16" si="0">E5/SUM(E$5:E$16)</f>
        <v>0.14382772915707048</v>
      </c>
      <c r="G5" s="165">
        <v>316468.60000000003</v>
      </c>
      <c r="H5" s="166">
        <f t="shared" ref="H5:H16" si="1">G5/SUM(G$5:G$16)</f>
        <v>0.15066723547247349</v>
      </c>
      <c r="N5" s="24"/>
    </row>
    <row r="6" spans="1:14" s="14" customFormat="1" ht="20.100000000000001" customHeight="1">
      <c r="B6" s="229"/>
      <c r="C6" s="233" t="s">
        <v>8</v>
      </c>
      <c r="D6" s="234"/>
      <c r="E6" s="167">
        <v>229</v>
      </c>
      <c r="F6" s="168">
        <f t="shared" si="0"/>
        <v>6.5925840626439433E-3</v>
      </c>
      <c r="G6" s="169">
        <v>16886.480000000003</v>
      </c>
      <c r="H6" s="170">
        <f t="shared" si="1"/>
        <v>8.0394682393805077E-3</v>
      </c>
      <c r="N6" s="24"/>
    </row>
    <row r="7" spans="1:14" s="14" customFormat="1" ht="20.100000000000001" customHeight="1">
      <c r="B7" s="229"/>
      <c r="C7" s="233" t="s">
        <v>9</v>
      </c>
      <c r="D7" s="234"/>
      <c r="E7" s="167">
        <v>2426</v>
      </c>
      <c r="F7" s="168">
        <f t="shared" si="0"/>
        <v>6.9841087056655912E-2</v>
      </c>
      <c r="G7" s="169">
        <v>114784.02000000002</v>
      </c>
      <c r="H7" s="170">
        <f t="shared" si="1"/>
        <v>5.4647415161621422E-2</v>
      </c>
      <c r="N7" s="24"/>
    </row>
    <row r="8" spans="1:14" s="14" customFormat="1" ht="20.100000000000001" customHeight="1">
      <c r="B8" s="229"/>
      <c r="C8" s="233" t="s">
        <v>10</v>
      </c>
      <c r="D8" s="234"/>
      <c r="E8" s="167">
        <v>435</v>
      </c>
      <c r="F8" s="168">
        <f t="shared" si="0"/>
        <v>1.2523030861354215E-2</v>
      </c>
      <c r="G8" s="169">
        <v>20201.239999999998</v>
      </c>
      <c r="H8" s="170">
        <f t="shared" si="1"/>
        <v>9.6175891823579007E-3</v>
      </c>
      <c r="N8" s="24"/>
    </row>
    <row r="9" spans="1:14" s="14" customFormat="1" ht="20.100000000000001" customHeight="1">
      <c r="B9" s="229"/>
      <c r="C9" s="222" t="s">
        <v>70</v>
      </c>
      <c r="D9" s="223"/>
      <c r="E9" s="167">
        <v>4992</v>
      </c>
      <c r="F9" s="168">
        <f t="shared" si="0"/>
        <v>0.1437125748502994</v>
      </c>
      <c r="G9" s="169">
        <v>67024.98000000001</v>
      </c>
      <c r="H9" s="170">
        <f t="shared" si="1"/>
        <v>3.1909859127249356E-2</v>
      </c>
      <c r="N9" s="24"/>
    </row>
    <row r="10" spans="1:14" s="14" customFormat="1" ht="20.100000000000001" customHeight="1">
      <c r="B10" s="229"/>
      <c r="C10" s="233" t="s">
        <v>54</v>
      </c>
      <c r="D10" s="234"/>
      <c r="E10" s="167">
        <v>6822</v>
      </c>
      <c r="F10" s="168">
        <f t="shared" si="0"/>
        <v>0.19639567019806542</v>
      </c>
      <c r="G10" s="169">
        <v>784403.39</v>
      </c>
      <c r="H10" s="170">
        <f t="shared" si="1"/>
        <v>0.37344586561363891</v>
      </c>
      <c r="N10" s="24"/>
    </row>
    <row r="11" spans="1:14" s="14" customFormat="1" ht="20.100000000000001" customHeight="1">
      <c r="B11" s="229"/>
      <c r="C11" s="233" t="s">
        <v>55</v>
      </c>
      <c r="D11" s="234"/>
      <c r="E11" s="167">
        <v>3173</v>
      </c>
      <c r="F11" s="168">
        <f t="shared" si="0"/>
        <v>9.1346153846153841E-2</v>
      </c>
      <c r="G11" s="169">
        <v>287514.03999999992</v>
      </c>
      <c r="H11" s="170">
        <f t="shared" si="1"/>
        <v>0.13688228647746456</v>
      </c>
      <c r="N11" s="24"/>
    </row>
    <row r="12" spans="1:14" s="14" customFormat="1" ht="20.100000000000001" customHeight="1">
      <c r="B12" s="229"/>
      <c r="C12" s="222" t="s">
        <v>151</v>
      </c>
      <c r="D12" s="223"/>
      <c r="E12" s="167">
        <v>1066</v>
      </c>
      <c r="F12" s="168">
        <f t="shared" si="0"/>
        <v>3.0688622754491017E-2</v>
      </c>
      <c r="G12" s="169">
        <v>122851.82</v>
      </c>
      <c r="H12" s="170">
        <f t="shared" si="1"/>
        <v>5.8488406407971996E-2</v>
      </c>
      <c r="N12" s="24"/>
    </row>
    <row r="13" spans="1:14" s="14" customFormat="1" ht="20.100000000000001" customHeight="1">
      <c r="B13" s="229"/>
      <c r="C13" s="222" t="s">
        <v>149</v>
      </c>
      <c r="D13" s="223"/>
      <c r="E13" s="167">
        <v>205</v>
      </c>
      <c r="F13" s="168">
        <f t="shared" si="0"/>
        <v>5.9016582220175031E-3</v>
      </c>
      <c r="G13" s="169">
        <v>14809.810000000001</v>
      </c>
      <c r="H13" s="170">
        <f t="shared" si="1"/>
        <v>7.050788389662015E-3</v>
      </c>
      <c r="N13" s="24"/>
    </row>
    <row r="14" spans="1:14" s="14" customFormat="1" ht="20.100000000000001" customHeight="1">
      <c r="B14" s="229"/>
      <c r="C14" s="222" t="s">
        <v>150</v>
      </c>
      <c r="D14" s="223"/>
      <c r="E14" s="167">
        <v>0</v>
      </c>
      <c r="F14" s="168">
        <f t="shared" si="0"/>
        <v>0</v>
      </c>
      <c r="G14" s="169">
        <v>0</v>
      </c>
      <c r="H14" s="170">
        <f t="shared" si="1"/>
        <v>0</v>
      </c>
      <c r="N14" s="24"/>
    </row>
    <row r="15" spans="1:14" s="14" customFormat="1" ht="20.100000000000001" customHeight="1">
      <c r="B15" s="229"/>
      <c r="C15" s="222" t="s">
        <v>72</v>
      </c>
      <c r="D15" s="223"/>
      <c r="E15" s="167">
        <v>9336</v>
      </c>
      <c r="F15" s="168">
        <f t="shared" si="0"/>
        <v>0.26877015200368493</v>
      </c>
      <c r="G15" s="169">
        <v>128908.52</v>
      </c>
      <c r="H15" s="170">
        <f t="shared" si="1"/>
        <v>6.1371934963683775E-2</v>
      </c>
      <c r="N15" s="24"/>
    </row>
    <row r="16" spans="1:14" s="14" customFormat="1" ht="20.100000000000001" customHeight="1">
      <c r="B16" s="230"/>
      <c r="C16" s="224" t="s">
        <v>71</v>
      </c>
      <c r="D16" s="225"/>
      <c r="E16" s="171">
        <v>1056</v>
      </c>
      <c r="F16" s="172">
        <f t="shared" si="0"/>
        <v>3.0400736987563334E-2</v>
      </c>
      <c r="G16" s="173">
        <v>226594.48</v>
      </c>
      <c r="H16" s="174">
        <f t="shared" si="1"/>
        <v>0.10787915096449593</v>
      </c>
      <c r="N16" s="24"/>
    </row>
    <row r="17" spans="2:8" s="14" customFormat="1" ht="20.100000000000001" hidden="1" customHeight="1">
      <c r="B17" s="241" t="s">
        <v>69</v>
      </c>
      <c r="C17" s="242" t="s">
        <v>83</v>
      </c>
      <c r="D17" s="243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>
      <c r="B18" s="229"/>
      <c r="C18" s="222" t="s">
        <v>84</v>
      </c>
      <c r="D18" s="223"/>
      <c r="E18" s="167">
        <v>0</v>
      </c>
      <c r="F18" s="168">
        <f t="shared" si="2"/>
        <v>0</v>
      </c>
      <c r="G18" s="169">
        <v>0</v>
      </c>
      <c r="H18" s="170">
        <f t="shared" si="3"/>
        <v>0</v>
      </c>
    </row>
    <row r="19" spans="2:8" s="14" customFormat="1" ht="20.100000000000001" customHeight="1">
      <c r="B19" s="229"/>
      <c r="C19" s="222" t="s">
        <v>85</v>
      </c>
      <c r="D19" s="223"/>
      <c r="E19" s="167">
        <v>756</v>
      </c>
      <c r="F19" s="168">
        <f t="shared" si="2"/>
        <v>8.1535806729939597E-2</v>
      </c>
      <c r="G19" s="169">
        <v>24352.33</v>
      </c>
      <c r="H19" s="170">
        <f t="shared" si="3"/>
        <v>0.13807117656400542</v>
      </c>
    </row>
    <row r="20" spans="2:8" s="14" customFormat="1" ht="20.100000000000001" customHeight="1">
      <c r="B20" s="229"/>
      <c r="C20" s="222" t="s">
        <v>86</v>
      </c>
      <c r="D20" s="223"/>
      <c r="E20" s="167">
        <v>203</v>
      </c>
      <c r="F20" s="168">
        <f t="shared" si="2"/>
        <v>2.1893874029335635E-2</v>
      </c>
      <c r="G20" s="169">
        <v>7632.5599999999995</v>
      </c>
      <c r="H20" s="170">
        <f t="shared" si="3"/>
        <v>4.3274567131578991E-2</v>
      </c>
    </row>
    <row r="21" spans="2:8" s="14" customFormat="1" ht="20.100000000000001" customHeight="1">
      <c r="B21" s="229"/>
      <c r="C21" s="222" t="s">
        <v>87</v>
      </c>
      <c r="D21" s="223"/>
      <c r="E21" s="167">
        <v>468</v>
      </c>
      <c r="F21" s="168">
        <f t="shared" si="2"/>
        <v>5.0474547023295943E-2</v>
      </c>
      <c r="G21" s="169">
        <v>5599.7399999999989</v>
      </c>
      <c r="H21" s="170">
        <f t="shared" si="3"/>
        <v>3.1749023204454087E-2</v>
      </c>
    </row>
    <row r="22" spans="2:8" s="14" customFormat="1" ht="20.100000000000001" hidden="1" customHeight="1">
      <c r="B22" s="229"/>
      <c r="C22" s="222" t="s">
        <v>88</v>
      </c>
      <c r="D22" s="223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>
      <c r="B23" s="229"/>
      <c r="C23" s="222" t="s">
        <v>89</v>
      </c>
      <c r="D23" s="223"/>
      <c r="E23" s="167">
        <v>2435</v>
      </c>
      <c r="F23" s="168">
        <f t="shared" si="2"/>
        <v>0.26261863675582398</v>
      </c>
      <c r="G23" s="169">
        <v>84510.000000000015</v>
      </c>
      <c r="H23" s="170">
        <f t="shared" si="3"/>
        <v>0.47914902317043578</v>
      </c>
    </row>
    <row r="24" spans="2:8" s="14" customFormat="1" ht="20.100000000000001" customHeight="1">
      <c r="B24" s="229"/>
      <c r="C24" s="222" t="s">
        <v>90</v>
      </c>
      <c r="D24" s="223"/>
      <c r="E24" s="167">
        <v>75</v>
      </c>
      <c r="F24" s="168">
        <f t="shared" si="2"/>
        <v>8.0888697152717865E-3</v>
      </c>
      <c r="G24" s="169">
        <v>2833.9900000000002</v>
      </c>
      <c r="H24" s="170">
        <f t="shared" si="3"/>
        <v>1.6067962846701967E-2</v>
      </c>
    </row>
    <row r="25" spans="2:8" s="14" customFormat="1" ht="20.100000000000001" customHeight="1">
      <c r="B25" s="229"/>
      <c r="C25" s="222" t="s">
        <v>144</v>
      </c>
      <c r="D25" s="223"/>
      <c r="E25" s="167">
        <v>9</v>
      </c>
      <c r="F25" s="168">
        <f t="shared" si="2"/>
        <v>9.706643658326143E-4</v>
      </c>
      <c r="G25" s="169">
        <v>494.31</v>
      </c>
      <c r="H25" s="170">
        <f t="shared" si="3"/>
        <v>2.8026050602695312E-3</v>
      </c>
    </row>
    <row r="26" spans="2:8" s="14" customFormat="1" ht="20.100000000000001" customHeight="1">
      <c r="B26" s="229"/>
      <c r="C26" s="222" t="s">
        <v>145</v>
      </c>
      <c r="D26" s="223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>
      <c r="B27" s="229"/>
      <c r="C27" s="222" t="s">
        <v>92</v>
      </c>
      <c r="D27" s="223"/>
      <c r="E27" s="167">
        <v>5112</v>
      </c>
      <c r="F27" s="168">
        <f t="shared" si="2"/>
        <v>0.55133735979292497</v>
      </c>
      <c r="G27" s="169">
        <v>32577.870000000006</v>
      </c>
      <c r="H27" s="170">
        <f t="shared" si="3"/>
        <v>0.18470778117942782</v>
      </c>
    </row>
    <row r="28" spans="2:8" s="14" customFormat="1" ht="20.100000000000001" customHeight="1">
      <c r="B28" s="230"/>
      <c r="C28" s="222" t="s">
        <v>91</v>
      </c>
      <c r="D28" s="223"/>
      <c r="E28" s="171">
        <v>214</v>
      </c>
      <c r="F28" s="172">
        <f t="shared" si="2"/>
        <v>2.3080241587575497E-2</v>
      </c>
      <c r="G28" s="173">
        <v>18374.39</v>
      </c>
      <c r="H28" s="174">
        <f t="shared" si="3"/>
        <v>0.10417786084312651</v>
      </c>
    </row>
    <row r="29" spans="2:8" s="14" customFormat="1" ht="20.100000000000001" customHeight="1">
      <c r="B29" s="252" t="s">
        <v>82</v>
      </c>
      <c r="C29" s="242" t="s">
        <v>73</v>
      </c>
      <c r="D29" s="243"/>
      <c r="E29" s="175">
        <v>180</v>
      </c>
      <c r="F29" s="176">
        <f t="shared" ref="F29:F40" si="4">E29/SUM(E$29:E$40)</f>
        <v>4.6165683508591945E-2</v>
      </c>
      <c r="G29" s="177">
        <v>33062.83</v>
      </c>
      <c r="H29" s="178">
        <f t="shared" ref="H29:H40" si="5">G29/SUM(G$29:G$40)</f>
        <v>3.8566665307733838E-2</v>
      </c>
    </row>
    <row r="30" spans="2:8" s="14" customFormat="1" ht="20.100000000000001" customHeight="1">
      <c r="B30" s="253"/>
      <c r="C30" s="222" t="s">
        <v>74</v>
      </c>
      <c r="D30" s="223"/>
      <c r="E30" s="167">
        <v>4</v>
      </c>
      <c r="F30" s="168">
        <f t="shared" si="4"/>
        <v>1.0259040779687098E-3</v>
      </c>
      <c r="G30" s="169">
        <v>679.49</v>
      </c>
      <c r="H30" s="170">
        <f t="shared" si="5"/>
        <v>7.9260194635341456E-4</v>
      </c>
    </row>
    <row r="31" spans="2:8" s="14" customFormat="1" ht="20.100000000000001" customHeight="1">
      <c r="B31" s="253"/>
      <c r="C31" s="222" t="s">
        <v>75</v>
      </c>
      <c r="D31" s="223"/>
      <c r="E31" s="167">
        <v>132</v>
      </c>
      <c r="F31" s="168">
        <f t="shared" si="4"/>
        <v>3.3854834572967431E-2</v>
      </c>
      <c r="G31" s="169">
        <v>18607.61</v>
      </c>
      <c r="H31" s="170">
        <f t="shared" si="5"/>
        <v>2.1705143420779203E-2</v>
      </c>
    </row>
    <row r="32" spans="2:8" s="14" customFormat="1" ht="20.100000000000001" customHeight="1">
      <c r="B32" s="253"/>
      <c r="C32" s="222" t="s">
        <v>76</v>
      </c>
      <c r="D32" s="223"/>
      <c r="E32" s="167">
        <v>13</v>
      </c>
      <c r="F32" s="168">
        <f t="shared" si="4"/>
        <v>3.3341882533983072E-3</v>
      </c>
      <c r="G32" s="169">
        <v>666.74</v>
      </c>
      <c r="H32" s="170">
        <f t="shared" si="5"/>
        <v>7.777295055286695E-4</v>
      </c>
    </row>
    <row r="33" spans="2:8" s="14" customFormat="1" ht="20.100000000000001" customHeight="1">
      <c r="B33" s="253"/>
      <c r="C33" s="222" t="s">
        <v>77</v>
      </c>
      <c r="D33" s="223"/>
      <c r="E33" s="167">
        <v>562</v>
      </c>
      <c r="F33" s="168">
        <f t="shared" si="4"/>
        <v>0.14413952295460375</v>
      </c>
      <c r="G33" s="169">
        <v>128251.45</v>
      </c>
      <c r="H33" s="170">
        <f t="shared" si="5"/>
        <v>0.14960094908335314</v>
      </c>
    </row>
    <row r="34" spans="2:8" s="14" customFormat="1" ht="20.100000000000001" customHeight="1">
      <c r="B34" s="253"/>
      <c r="C34" s="222" t="s">
        <v>78</v>
      </c>
      <c r="D34" s="223"/>
      <c r="E34" s="167">
        <v>125</v>
      </c>
      <c r="F34" s="168">
        <f t="shared" si="4"/>
        <v>3.2059502436522183E-2</v>
      </c>
      <c r="G34" s="169">
        <v>9209.23</v>
      </c>
      <c r="H34" s="170">
        <f t="shared" si="5"/>
        <v>1.0742253193448403E-2</v>
      </c>
    </row>
    <row r="35" spans="2:8" s="14" customFormat="1" ht="20.100000000000001" customHeight="1">
      <c r="B35" s="253"/>
      <c r="C35" s="222" t="s">
        <v>79</v>
      </c>
      <c r="D35" s="223"/>
      <c r="E35" s="167">
        <v>1792</v>
      </c>
      <c r="F35" s="168">
        <f t="shared" si="4"/>
        <v>0.45960502692998206</v>
      </c>
      <c r="G35" s="169">
        <v>511123.98</v>
      </c>
      <c r="H35" s="170">
        <f t="shared" si="5"/>
        <v>0.59620871738495596</v>
      </c>
    </row>
    <row r="36" spans="2:8" s="14" customFormat="1" ht="20.100000000000001" customHeight="1">
      <c r="B36" s="253"/>
      <c r="C36" s="222" t="s">
        <v>80</v>
      </c>
      <c r="D36" s="223"/>
      <c r="E36" s="167">
        <v>20</v>
      </c>
      <c r="F36" s="168">
        <f t="shared" si="4"/>
        <v>5.1295203898435492E-3</v>
      </c>
      <c r="G36" s="169">
        <v>5109.08</v>
      </c>
      <c r="H36" s="170">
        <f t="shared" si="5"/>
        <v>5.9595678406971454E-3</v>
      </c>
    </row>
    <row r="37" spans="2:8" s="14" customFormat="1" ht="20.100000000000001" customHeight="1">
      <c r="B37" s="253"/>
      <c r="C37" s="222" t="s">
        <v>81</v>
      </c>
      <c r="D37" s="223"/>
      <c r="E37" s="167">
        <v>28</v>
      </c>
      <c r="F37" s="168">
        <f t="shared" si="4"/>
        <v>7.1813285457809697E-3</v>
      </c>
      <c r="G37" s="169">
        <v>6099.26</v>
      </c>
      <c r="H37" s="170">
        <f t="shared" si="5"/>
        <v>7.1145790921360542E-3</v>
      </c>
    </row>
    <row r="38" spans="2:8" s="14" customFormat="1" ht="20.100000000000001" customHeight="1">
      <c r="B38" s="253"/>
      <c r="C38" s="222" t="s">
        <v>146</v>
      </c>
      <c r="D38" s="223"/>
      <c r="E38" s="167">
        <v>70</v>
      </c>
      <c r="F38" s="168">
        <f t="shared" si="4"/>
        <v>1.7953321364452424E-2</v>
      </c>
      <c r="G38" s="169">
        <v>21234.690000000002</v>
      </c>
      <c r="H38" s="170">
        <f t="shared" si="5"/>
        <v>2.4769542780925975E-2</v>
      </c>
    </row>
    <row r="39" spans="2:8" s="14" customFormat="1" ht="20.100000000000001" customHeight="1">
      <c r="B39" s="253"/>
      <c r="C39" s="247" t="s">
        <v>93</v>
      </c>
      <c r="D39" s="248"/>
      <c r="E39" s="167">
        <v>54</v>
      </c>
      <c r="F39" s="168">
        <f t="shared" si="4"/>
        <v>1.3849705052577583E-2</v>
      </c>
      <c r="G39" s="169">
        <v>15389.429999999998</v>
      </c>
      <c r="H39" s="184">
        <f t="shared" si="5"/>
        <v>1.795124603933778E-2</v>
      </c>
    </row>
    <row r="40" spans="2:8" s="14" customFormat="1" ht="20.100000000000001" customHeight="1">
      <c r="B40" s="182"/>
      <c r="C40" s="224" t="s">
        <v>147</v>
      </c>
      <c r="D40" s="225"/>
      <c r="E40" s="167">
        <v>919</v>
      </c>
      <c r="F40" s="185">
        <f t="shared" si="4"/>
        <v>0.23570146191331109</v>
      </c>
      <c r="G40" s="169">
        <v>107856.56000000001</v>
      </c>
      <c r="H40" s="172">
        <f t="shared" si="5"/>
        <v>0.1258110044047504</v>
      </c>
    </row>
    <row r="41" spans="2:8" s="14" customFormat="1" ht="20.100000000000001" customHeight="1">
      <c r="B41" s="249" t="s">
        <v>94</v>
      </c>
      <c r="C41" s="242" t="s">
        <v>95</v>
      </c>
      <c r="D41" s="243"/>
      <c r="E41" s="175">
        <v>3720</v>
      </c>
      <c r="F41" s="176">
        <f>E41/SUM(E$41:E$43)</f>
        <v>0.54425749817117774</v>
      </c>
      <c r="G41" s="177">
        <v>1089946.57</v>
      </c>
      <c r="H41" s="178">
        <f>G41/SUM(G$41:G$43)</f>
        <v>0.5140510382811917</v>
      </c>
    </row>
    <row r="42" spans="2:8" s="14" customFormat="1" ht="20.100000000000001" customHeight="1">
      <c r="B42" s="250"/>
      <c r="C42" s="222" t="s">
        <v>96</v>
      </c>
      <c r="D42" s="223"/>
      <c r="E42" s="167">
        <v>2707</v>
      </c>
      <c r="F42" s="168">
        <f>E42/SUM(E$41:E$43)</f>
        <v>0.39604974396488662</v>
      </c>
      <c r="G42" s="169">
        <v>867732.08</v>
      </c>
      <c r="H42" s="170">
        <f>G42/SUM(G$41:G$43)</f>
        <v>0.40924811266106192</v>
      </c>
    </row>
    <row r="43" spans="2:8" s="14" customFormat="1" ht="20.100000000000001" customHeight="1">
      <c r="B43" s="251"/>
      <c r="C43" s="222" t="s">
        <v>148</v>
      </c>
      <c r="D43" s="223"/>
      <c r="E43" s="183">
        <v>408</v>
      </c>
      <c r="F43" s="168">
        <f>E43/SUM(E$41:E$43)</f>
        <v>5.9692757863935623E-2</v>
      </c>
      <c r="G43" s="169">
        <v>162629.43</v>
      </c>
      <c r="H43" s="170">
        <f>G43/SUM(G$41:G$43)</f>
        <v>7.6700849057746351E-2</v>
      </c>
    </row>
    <row r="44" spans="2:8" s="14" customFormat="1" ht="20.100000000000001" customHeight="1">
      <c r="B44" s="244" t="s">
        <v>111</v>
      </c>
      <c r="C44" s="245"/>
      <c r="D44" s="246"/>
      <c r="E44" s="144">
        <f>SUM(E5:E43)</f>
        <v>54742</v>
      </c>
      <c r="F44" s="179">
        <f>E44/E$44</f>
        <v>1</v>
      </c>
      <c r="G44" s="180">
        <f>SUM(G5:G43)</f>
        <v>5254421.0000000019</v>
      </c>
      <c r="H44" s="181">
        <f>G44/G$44</f>
        <v>1</v>
      </c>
    </row>
    <row r="45" spans="2:8" s="14" customFormat="1" ht="20.100000000000001" customHeight="1">
      <c r="B45" s="27"/>
      <c r="C45" s="27"/>
      <c r="D45" s="27"/>
      <c r="E45" s="198"/>
      <c r="F45" s="199"/>
      <c r="G45" s="200"/>
      <c r="H45" s="199"/>
    </row>
    <row r="46" spans="2:8" s="14" customFormat="1" ht="20.100000000000001" customHeight="1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  <row r="102" s="14" customFormat="1" ht="20.100000000000001" customHeight="1"/>
    <row r="103" s="14" customFormat="1" ht="20.100000000000001" customHeight="1"/>
    <row r="104" s="14" customFormat="1" ht="20.100000000000001" customHeight="1"/>
    <row r="105" s="14" customFormat="1" ht="20.100000000000001" customHeight="1"/>
    <row r="106" s="14" customFormat="1" ht="20.100000000000001" customHeight="1"/>
  </sheetData>
  <mergeCells count="49">
    <mergeCell ref="B44:D44"/>
    <mergeCell ref="C35:D35"/>
    <mergeCell ref="C36:D36"/>
    <mergeCell ref="C37:D37"/>
    <mergeCell ref="C39:D39"/>
    <mergeCell ref="B41:B43"/>
    <mergeCell ref="C41:D41"/>
    <mergeCell ref="C42:D42"/>
    <mergeCell ref="B29:B39"/>
    <mergeCell ref="C29:D29"/>
    <mergeCell ref="C30:D30"/>
    <mergeCell ref="C31:D31"/>
    <mergeCell ref="C32:D32"/>
    <mergeCell ref="C33:D33"/>
    <mergeCell ref="C34:D34"/>
    <mergeCell ref="C43:D43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C14:D14"/>
    <mergeCell ref="C26:D26"/>
    <mergeCell ref="C38:D38"/>
    <mergeCell ref="C40:D40"/>
    <mergeCell ref="C16:D16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50"/>
  <sheetViews>
    <sheetView zoomScaleNormal="100" workbookViewId="0"/>
  </sheetViews>
  <sheetFormatPr defaultRowHeight="13.2"/>
  <cols>
    <col min="4" max="7" width="9.109375" bestFit="1" customWidth="1"/>
    <col min="8" max="8" width="10.6640625" bestFit="1" customWidth="1"/>
    <col min="11" max="11" width="11.77734375" bestFit="1" customWidth="1"/>
    <col min="13" max="13" width="9.109375" bestFit="1" customWidth="1"/>
  </cols>
  <sheetData>
    <row r="1" spans="1:13" s="14" customFormat="1" ht="20.100000000000001" customHeight="1">
      <c r="A1" s="13" t="s">
        <v>141</v>
      </c>
    </row>
    <row r="2" spans="1:13" s="14" customFormat="1" ht="20.100000000000001" customHeight="1"/>
    <row r="3" spans="1:13" s="14" customFormat="1" ht="31.5" customHeight="1">
      <c r="B3" s="256" t="s">
        <v>57</v>
      </c>
      <c r="C3" s="257"/>
      <c r="D3" s="136" t="s">
        <v>59</v>
      </c>
      <c r="E3" s="137" t="s">
        <v>62</v>
      </c>
      <c r="F3" s="137" t="s">
        <v>63</v>
      </c>
      <c r="G3" s="138" t="s">
        <v>60</v>
      </c>
      <c r="H3" s="139" t="s">
        <v>61</v>
      </c>
    </row>
    <row r="4" spans="1:13" s="14" customFormat="1" ht="20.100000000000001" customHeight="1">
      <c r="B4" s="258" t="s">
        <v>26</v>
      </c>
      <c r="C4" s="259"/>
      <c r="D4" s="62">
        <v>3370</v>
      </c>
      <c r="E4" s="67">
        <v>62862.39</v>
      </c>
      <c r="F4" s="67">
        <f>E4*1000/D4</f>
        <v>18653.52818991098</v>
      </c>
      <c r="G4" s="67">
        <v>50320</v>
      </c>
      <c r="H4" s="63">
        <f>F4/G4</f>
        <v>0.3706980959839225</v>
      </c>
      <c r="K4" s="14">
        <f>D4*G4</f>
        <v>169578400</v>
      </c>
      <c r="L4" s="14" t="s">
        <v>26</v>
      </c>
      <c r="M4" s="24">
        <f>G4-F4</f>
        <v>31666.47181008902</v>
      </c>
    </row>
    <row r="5" spans="1:13" s="14" customFormat="1" ht="20.100000000000001" customHeight="1">
      <c r="B5" s="254" t="s">
        <v>27</v>
      </c>
      <c r="C5" s="255"/>
      <c r="D5" s="64">
        <v>3738</v>
      </c>
      <c r="E5" s="68">
        <v>113517.40000000002</v>
      </c>
      <c r="F5" s="68">
        <f t="shared" ref="F5:F13" si="0">E5*1000/D5</f>
        <v>30368.485821294817</v>
      </c>
      <c r="G5" s="68">
        <v>105310</v>
      </c>
      <c r="H5" s="65">
        <f t="shared" ref="H5:H10" si="1">F5/G5</f>
        <v>0.28837228963341388</v>
      </c>
      <c r="K5" s="14">
        <f t="shared" ref="K5:K10" si="2">D5*G5</f>
        <v>393648780</v>
      </c>
      <c r="L5" s="14" t="s">
        <v>27</v>
      </c>
      <c r="M5" s="24">
        <f t="shared" ref="M5:M10" si="3">G5-F5</f>
        <v>74941.514178705183</v>
      </c>
    </row>
    <row r="6" spans="1:13" s="14" customFormat="1" ht="20.100000000000001" customHeight="1">
      <c r="B6" s="254" t="s">
        <v>28</v>
      </c>
      <c r="C6" s="255"/>
      <c r="D6" s="64">
        <v>6149</v>
      </c>
      <c r="E6" s="68">
        <v>579849.77</v>
      </c>
      <c r="F6" s="68">
        <f t="shared" si="0"/>
        <v>94299.848755895262</v>
      </c>
      <c r="G6" s="68">
        <v>167650</v>
      </c>
      <c r="H6" s="65">
        <f t="shared" si="1"/>
        <v>0.56248045783415013</v>
      </c>
      <c r="K6" s="14">
        <f t="shared" si="2"/>
        <v>1030879850</v>
      </c>
      <c r="L6" s="14" t="s">
        <v>28</v>
      </c>
      <c r="M6" s="24">
        <f t="shared" si="3"/>
        <v>73350.151244104738</v>
      </c>
    </row>
    <row r="7" spans="1:13" s="14" customFormat="1" ht="20.100000000000001" customHeight="1">
      <c r="B7" s="254" t="s">
        <v>29</v>
      </c>
      <c r="C7" s="255"/>
      <c r="D7" s="64">
        <v>3909</v>
      </c>
      <c r="E7" s="68">
        <v>464932.93</v>
      </c>
      <c r="F7" s="68">
        <f t="shared" si="0"/>
        <v>118939.09695574315</v>
      </c>
      <c r="G7" s="68">
        <v>197050</v>
      </c>
      <c r="H7" s="65">
        <f t="shared" si="1"/>
        <v>0.60359856359169328</v>
      </c>
      <c r="K7" s="14">
        <f t="shared" si="2"/>
        <v>770268450</v>
      </c>
      <c r="L7" s="14" t="s">
        <v>29</v>
      </c>
      <c r="M7" s="24">
        <f t="shared" si="3"/>
        <v>78110.903044256847</v>
      </c>
    </row>
    <row r="8" spans="1:13" s="14" customFormat="1" ht="20.100000000000001" customHeight="1">
      <c r="B8" s="254" t="s">
        <v>30</v>
      </c>
      <c r="C8" s="255"/>
      <c r="D8" s="64">
        <v>2448</v>
      </c>
      <c r="E8" s="68">
        <v>381741.14000000007</v>
      </c>
      <c r="F8" s="68">
        <f t="shared" si="0"/>
        <v>155940.00816993468</v>
      </c>
      <c r="G8" s="68">
        <v>270480</v>
      </c>
      <c r="H8" s="65">
        <f t="shared" si="1"/>
        <v>0.5765306424502169</v>
      </c>
      <c r="K8" s="14">
        <f t="shared" si="2"/>
        <v>662135040</v>
      </c>
      <c r="L8" s="14" t="s">
        <v>30</v>
      </c>
      <c r="M8" s="24">
        <f t="shared" si="3"/>
        <v>114539.99183006532</v>
      </c>
    </row>
    <row r="9" spans="1:13" s="14" customFormat="1" ht="20.100000000000001" customHeight="1">
      <c r="B9" s="254" t="s">
        <v>31</v>
      </c>
      <c r="C9" s="255"/>
      <c r="D9" s="64">
        <v>2313</v>
      </c>
      <c r="E9" s="68">
        <v>436956.68</v>
      </c>
      <c r="F9" s="68">
        <f t="shared" si="0"/>
        <v>188913.39386078686</v>
      </c>
      <c r="G9" s="68">
        <v>309380</v>
      </c>
      <c r="H9" s="65">
        <f t="shared" si="1"/>
        <v>0.61061928327877324</v>
      </c>
      <c r="K9" s="14">
        <f t="shared" si="2"/>
        <v>715595940</v>
      </c>
      <c r="L9" s="14" t="s">
        <v>31</v>
      </c>
      <c r="M9" s="24">
        <f t="shared" si="3"/>
        <v>120466.60613921314</v>
      </c>
    </row>
    <row r="10" spans="1:13" s="14" customFormat="1" ht="20.100000000000001" customHeight="1">
      <c r="B10" s="260" t="s">
        <v>32</v>
      </c>
      <c r="C10" s="261"/>
      <c r="D10" s="72">
        <v>1069</v>
      </c>
      <c r="E10" s="73">
        <v>236962.25999999998</v>
      </c>
      <c r="F10" s="73">
        <f t="shared" si="0"/>
        <v>221667.22170252568</v>
      </c>
      <c r="G10" s="73">
        <v>362170</v>
      </c>
      <c r="H10" s="75">
        <f t="shared" si="1"/>
        <v>0.61205296325627656</v>
      </c>
      <c r="K10" s="14">
        <f t="shared" si="2"/>
        <v>387159730</v>
      </c>
      <c r="L10" s="14" t="s">
        <v>32</v>
      </c>
      <c r="M10" s="24">
        <f t="shared" si="3"/>
        <v>140502.77829747432</v>
      </c>
    </row>
    <row r="11" spans="1:13" s="14" customFormat="1" ht="20.100000000000001" customHeight="1">
      <c r="B11" s="258" t="s">
        <v>64</v>
      </c>
      <c r="C11" s="259"/>
      <c r="D11" s="62">
        <f>SUM(D4:D5)</f>
        <v>7108</v>
      </c>
      <c r="E11" s="67">
        <f>SUM(E4:E5)</f>
        <v>176379.79000000004</v>
      </c>
      <c r="F11" s="67">
        <f t="shared" si="0"/>
        <v>24814.264209341593</v>
      </c>
      <c r="G11" s="82"/>
      <c r="H11" s="63">
        <f>SUM(E4:E5)*1000/SUM(K4:K5)</f>
        <v>0.31315922999312645</v>
      </c>
    </row>
    <row r="12" spans="1:13" s="14" customFormat="1" ht="20.100000000000001" customHeight="1">
      <c r="B12" s="260" t="s">
        <v>58</v>
      </c>
      <c r="C12" s="261"/>
      <c r="D12" s="66">
        <f>SUM(D6:D10)</f>
        <v>15888</v>
      </c>
      <c r="E12" s="78">
        <f>SUM(E6:E10)</f>
        <v>2100442.7799999998</v>
      </c>
      <c r="F12" s="69">
        <f t="shared" si="0"/>
        <v>132203.09541792548</v>
      </c>
      <c r="G12" s="83"/>
      <c r="H12" s="70">
        <f>SUM(E6:E10)*1000/SUM(K6:K10)</f>
        <v>0.58901284425377043</v>
      </c>
    </row>
    <row r="13" spans="1:13" s="14" customFormat="1" ht="20.100000000000001" customHeight="1">
      <c r="B13" s="256" t="s">
        <v>65</v>
      </c>
      <c r="C13" s="257"/>
      <c r="D13" s="71">
        <f>SUM(D11:D12)</f>
        <v>22996</v>
      </c>
      <c r="E13" s="79">
        <f>SUM(E11:E12)</f>
        <v>2276822.5699999998</v>
      </c>
      <c r="F13" s="74">
        <f t="shared" si="0"/>
        <v>99009.504696468954</v>
      </c>
      <c r="G13" s="77"/>
      <c r="H13" s="76">
        <f>SUM(E4:E10)*1000/SUM(K4:K10)</f>
        <v>0.55138672714146331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04月状況（表紙）</vt:lpstr>
      <vt:lpstr>人口統計</vt:lpstr>
      <vt:lpstr>認定者数（2-1.2.3）</vt:lpstr>
      <vt:lpstr>給付状況（3-1）</vt:lpstr>
      <vt:lpstr>給付状況（3-2）</vt:lpstr>
      <vt:lpstr>給付状況（3-3）</vt:lpstr>
      <vt:lpstr>'04月状況（表紙）'!Print_Area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'認定者数（2-1.2.3）'!Print_Area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K-M-Kitamura</cp:lastModifiedBy>
  <cp:lastPrinted>2018-11-09T01:45:55Z</cp:lastPrinted>
  <dcterms:created xsi:type="dcterms:W3CDTF">2003-07-11T02:30:35Z</dcterms:created>
  <dcterms:modified xsi:type="dcterms:W3CDTF">2025-06-04T05:27:26Z</dcterms:modified>
</cp:coreProperties>
</file>