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C:\月次統計報告\2025年05月報告書\"/>
    </mc:Choice>
  </mc:AlternateContent>
  <xr:revisionPtr revIDLastSave="0" documentId="13_ncr:1_{89F5C122-1F21-432A-BE87-A1A0952AEA8F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05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'05月状況（表紙）'!$A$1:$L$45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4" i="12" l="1"/>
  <c r="H44" i="12" s="1"/>
  <c r="K4" i="13" l="1"/>
  <c r="H42" i="12"/>
  <c r="H41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4" i="12"/>
  <c r="F44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<sst xmlns="http://schemas.openxmlformats.org/spreadsheetml/2006/main" count="261" uniqueCount="188">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</sst>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176" fontId="13" fillId="0" borderId="0" xfId="1" applyNumberFormat="1" applyFont="1" applyBorder="1" applyAlignment="1">
      <alignment vertical="center"/>
    </xf>
    <xf numFmtId="178" fontId="13" fillId="0" borderId="0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0-0261-4D76-9846-967DB709ED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21175</c:v>
                </c:pt>
                <c:pt idx="1">
                  <c:v>12798</c:v>
                </c:pt>
                <c:pt idx="2">
                  <c:v>7781</c:v>
                </c:pt>
                <c:pt idx="3">
                  <c:v>4591</c:v>
                </c:pt>
                <c:pt idx="4">
                  <c:v>6282</c:v>
                </c:pt>
                <c:pt idx="5">
                  <c:v>13672</c:v>
                </c:pt>
                <c:pt idx="6">
                  <c:v>20655</c:v>
                </c:pt>
                <c:pt idx="7">
                  <c:v>8081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61-4D76-9846-967DB709EDD1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18267</c:v>
                </c:pt>
                <c:pt idx="1">
                  <c:v>12058</c:v>
                </c:pt>
                <c:pt idx="2">
                  <c:v>6968</c:v>
                </c:pt>
                <c:pt idx="3">
                  <c:v>3786</c:v>
                </c:pt>
                <c:pt idx="4">
                  <c:v>5314</c:v>
                </c:pt>
                <c:pt idx="5">
                  <c:v>11778</c:v>
                </c:pt>
                <c:pt idx="6">
                  <c:v>18123</c:v>
                </c:pt>
                <c:pt idx="7">
                  <c:v>7784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61-4D76-9846-967DB709EDD1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7388</c:v>
                </c:pt>
                <c:pt idx="1">
                  <c:v>5656</c:v>
                </c:pt>
                <c:pt idx="2">
                  <c:v>3506</c:v>
                </c:pt>
                <c:pt idx="3">
                  <c:v>1757</c:v>
                </c:pt>
                <c:pt idx="4">
                  <c:v>2851</c:v>
                </c:pt>
                <c:pt idx="5">
                  <c:v>6036</c:v>
                </c:pt>
                <c:pt idx="6">
                  <c:v>9077</c:v>
                </c:pt>
                <c:pt idx="7">
                  <c:v>4024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61-4D76-9846-967DB709EDD1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61-4D76-9846-967DB709EDD1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61-4D76-9846-967DB709EDD1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61-4D76-9846-967DB709ED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0.25049076505859763</c:v>
                </c:pt>
                <c:pt idx="1">
                  <c:v>0.33763043454205444</c:v>
                </c:pt>
                <c:pt idx="2">
                  <c:v>0.38429960843753946</c:v>
                </c:pt>
                <c:pt idx="3">
                  <c:v>0.31018334302592515</c:v>
                </c:pt>
                <c:pt idx="4">
                  <c:v>0.33334102445777575</c:v>
                </c:pt>
                <c:pt idx="5">
                  <c:v>0.33569311469816832</c:v>
                </c:pt>
                <c:pt idx="6">
                  <c:v>0.37665087285721033</c:v>
                </c:pt>
                <c:pt idx="7">
                  <c:v>0.37156254670452848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9256"/>
        <c:axId val="618902200"/>
      </c:lineChart>
      <c:catAx>
        <c:axId val="618908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618908864"/>
        <c:crosses val="autoZero"/>
        <c:auto val="1"/>
        <c:lblAlgn val="ctr"/>
        <c:lblOffset val="100"/>
        <c:noMultiLvlLbl val="0"/>
      </c:catAx>
      <c:valAx>
        <c:axId val="61890886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618908472"/>
        <c:crosses val="autoZero"/>
        <c:crossBetween val="between"/>
      </c:valAx>
      <c:valAx>
        <c:axId val="61890220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9256"/>
        <c:crosses val="max"/>
        <c:crossBetween val="between"/>
      </c:valAx>
      <c:catAx>
        <c:axId val="618909256"/>
        <c:scaling>
          <c:orientation val="minMax"/>
        </c:scaling>
        <c:delete val="1"/>
        <c:axPos val="b"/>
        <c:majorTickMark val="out"/>
        <c:minorTickMark val="none"/>
        <c:tickLblPos val="nextTo"/>
        <c:crossAx val="61890220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7DD-47DB-B4AA-3E634F677CF8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7DD-47DB-B4AA-3E634F677C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'給付状況（3-2）'!$E$41:$E$43</c:f>
              <c:numCache>
                <c:formatCode>#,##0_);[Red]\(#,##0\)</c:formatCode>
                <c:ptCount val="3"/>
                <c:pt idx="0">
                  <c:v>3727</c:v>
                </c:pt>
                <c:pt idx="1">
                  <c:v>2670</c:v>
                </c:pt>
                <c:pt idx="2">
                  <c:v>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DD-47DB-B4AA-3E634F677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C5D-4842-9BAE-DBE8F3C5E5C4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C5D-4842-9BAE-DBE8F3C5E5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'給付状況（3-2）'!$G$41:$G$43</c:f>
              <c:numCache>
                <c:formatCode>#,##0_ </c:formatCode>
                <c:ptCount val="3"/>
                <c:pt idx="0">
                  <c:v>1132052.1000000001</c:v>
                </c:pt>
                <c:pt idx="1">
                  <c:v>891386.15999999968</c:v>
                </c:pt>
                <c:pt idx="2">
                  <c:v>169773.55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5D-4842-9BAE-DBE8F3C5E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35691.780000000006</c:v>
                </c:pt>
                <c:pt idx="1">
                  <c:v>650.79999999999995</c:v>
                </c:pt>
                <c:pt idx="2">
                  <c:v>18792.430000000004</c:v>
                </c:pt>
                <c:pt idx="3">
                  <c:v>582.08999999999992</c:v>
                </c:pt>
                <c:pt idx="4">
                  <c:v>128887.51000000002</c:v>
                </c:pt>
                <c:pt idx="5">
                  <c:v>9270.7900000000009</c:v>
                </c:pt>
                <c:pt idx="6">
                  <c:v>526903.39999999991</c:v>
                </c:pt>
                <c:pt idx="7">
                  <c:v>6137.21</c:v>
                </c:pt>
                <c:pt idx="8">
                  <c:v>6112.42</c:v>
                </c:pt>
                <c:pt idx="9">
                  <c:v>21261.439999999999</c:v>
                </c:pt>
                <c:pt idx="10">
                  <c:v>16312.32</c:v>
                </c:pt>
                <c:pt idx="11">
                  <c:v>111532.46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432"/>
        <c:axId val="706634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192</c:v>
                </c:pt>
                <c:pt idx="1">
                  <c:v>4</c:v>
                </c:pt>
                <c:pt idx="2">
                  <c:v>132</c:v>
                </c:pt>
                <c:pt idx="3">
                  <c:v>11</c:v>
                </c:pt>
                <c:pt idx="4">
                  <c:v>559</c:v>
                </c:pt>
                <c:pt idx="5">
                  <c:v>124</c:v>
                </c:pt>
                <c:pt idx="6">
                  <c:v>1779</c:v>
                </c:pt>
                <c:pt idx="7">
                  <c:v>23</c:v>
                </c:pt>
                <c:pt idx="8">
                  <c:v>29</c:v>
                </c:pt>
                <c:pt idx="9">
                  <c:v>67</c:v>
                </c:pt>
                <c:pt idx="10">
                  <c:v>55</c:v>
                </c:pt>
                <c:pt idx="11">
                  <c:v>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1608"/>
        <c:axId val="618912392"/>
      </c:lineChart>
      <c:catAx>
        <c:axId val="618911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2392"/>
        <c:crosses val="autoZero"/>
        <c:auto val="1"/>
        <c:lblAlgn val="ctr"/>
        <c:lblOffset val="100"/>
        <c:noMultiLvlLbl val="0"/>
      </c:catAx>
      <c:valAx>
        <c:axId val="6189123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1608"/>
        <c:crosses val="autoZero"/>
        <c:crossBetween val="between"/>
      </c:valAx>
      <c:valAx>
        <c:axId val="706634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06634432"/>
        <c:crosses val="max"/>
        <c:crossBetween val="between"/>
      </c:valAx>
      <c:catAx>
        <c:axId val="706634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4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18494.4516509434</c:v>
                </c:pt>
                <c:pt idx="1">
                  <c:v>30684.086307938207</c:v>
                </c:pt>
                <c:pt idx="2">
                  <c:v>95851.275706940927</c:v>
                </c:pt>
                <c:pt idx="3">
                  <c:v>120784.78876802426</c:v>
                </c:pt>
                <c:pt idx="4">
                  <c:v>160956.07636068237</c:v>
                </c:pt>
                <c:pt idx="5">
                  <c:v>195168.38388214901</c:v>
                </c:pt>
                <c:pt idx="6">
                  <c:v>231814.45682451251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6392"/>
        <c:axId val="70663560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3392</c:v>
                </c:pt>
                <c:pt idx="1">
                  <c:v>3754</c:v>
                </c:pt>
                <c:pt idx="2">
                  <c:v>6224</c:v>
                </c:pt>
                <c:pt idx="3">
                  <c:v>3953</c:v>
                </c:pt>
                <c:pt idx="4">
                  <c:v>2462</c:v>
                </c:pt>
                <c:pt idx="5">
                  <c:v>2308</c:v>
                </c:pt>
                <c:pt idx="6">
                  <c:v>1077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635216"/>
        <c:axId val="706636000"/>
      </c:lineChart>
      <c:catAx>
        <c:axId val="70663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36000"/>
        <c:crosses val="autoZero"/>
        <c:auto val="1"/>
        <c:lblAlgn val="ctr"/>
        <c:lblOffset val="100"/>
        <c:noMultiLvlLbl val="0"/>
      </c:catAx>
      <c:valAx>
        <c:axId val="7066360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5216"/>
        <c:crosses val="autoZero"/>
        <c:crossBetween val="between"/>
      </c:valAx>
      <c:valAx>
        <c:axId val="70663560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706636392"/>
        <c:crosses val="max"/>
        <c:crossBetween val="between"/>
      </c:valAx>
      <c:catAx>
        <c:axId val="70663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560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040"/>
        <c:axId val="70662855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18494.4516509434</c:v>
                </c:pt>
                <c:pt idx="1">
                  <c:v>30684.086307938207</c:v>
                </c:pt>
                <c:pt idx="2">
                  <c:v>95851.275706940927</c:v>
                </c:pt>
                <c:pt idx="3">
                  <c:v>120784.78876802426</c:v>
                </c:pt>
                <c:pt idx="4">
                  <c:v>160956.07636068237</c:v>
                </c:pt>
                <c:pt idx="5">
                  <c:v>195168.38388214901</c:v>
                </c:pt>
                <c:pt idx="6">
                  <c:v>231814.45682451251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6627768"/>
        <c:axId val="706624632"/>
      </c:barChart>
      <c:catAx>
        <c:axId val="706634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28552"/>
        <c:crosses val="autoZero"/>
        <c:auto val="1"/>
        <c:lblAlgn val="ctr"/>
        <c:lblOffset val="100"/>
        <c:noMultiLvlLbl val="0"/>
      </c:catAx>
      <c:valAx>
        <c:axId val="7066285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4040"/>
        <c:crosses val="autoZero"/>
        <c:crossBetween val="between"/>
      </c:valAx>
      <c:valAx>
        <c:axId val="70662463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06627768"/>
        <c:crosses val="max"/>
        <c:crossBetween val="between"/>
      </c:valAx>
      <c:catAx>
        <c:axId val="70662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2463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7B2-4E26-AECA-08A5518F020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7B2-4E26-AECA-08A5518F020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7B2-4E26-AECA-08A5518F020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7183</c:v>
                </c:pt>
                <c:pt idx="1">
                  <c:v>5840</c:v>
                </c:pt>
                <c:pt idx="2">
                  <c:v>8592</c:v>
                </c:pt>
                <c:pt idx="3">
                  <c:v>5488</c:v>
                </c:pt>
                <c:pt idx="4">
                  <c:v>4631</c:v>
                </c:pt>
                <c:pt idx="5">
                  <c:v>5638</c:v>
                </c:pt>
                <c:pt idx="6">
                  <c:v>3009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B2-4E26-AECA-08A5518F020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AC9-4EBE-9D79-F1275C8CB887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AC9-4EBE-9D79-F1275C8CB887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AC9-4EBE-9D79-F1275C8CB88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752</c:v>
                </c:pt>
                <c:pt idx="1">
                  <c:v>731</c:v>
                </c:pt>
                <c:pt idx="2">
                  <c:v>646</c:v>
                </c:pt>
                <c:pt idx="3">
                  <c:v>560</c:v>
                </c:pt>
                <c:pt idx="4">
                  <c:v>421</c:v>
                </c:pt>
                <c:pt idx="5">
                  <c:v>490</c:v>
                </c:pt>
                <c:pt idx="6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C9-4EBE-9D79-F1275C8CB8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89D-4349-BE6D-A8967930A366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89D-4349-BE6D-A8967930A366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89D-4349-BE6D-A8967930A36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6431</c:v>
                </c:pt>
                <c:pt idx="1">
                  <c:v>5109</c:v>
                </c:pt>
                <c:pt idx="2">
                  <c:v>7946</c:v>
                </c:pt>
                <c:pt idx="3">
                  <c:v>4928</c:v>
                </c:pt>
                <c:pt idx="4">
                  <c:v>4210</c:v>
                </c:pt>
                <c:pt idx="5">
                  <c:v>5148</c:v>
                </c:pt>
                <c:pt idx="6">
                  <c:v>2710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9D-4349-BE6D-A8967930A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1223</c:v>
                </c:pt>
                <c:pt idx="1">
                  <c:v>1321</c:v>
                </c:pt>
                <c:pt idx="2">
                  <c:v>790</c:v>
                </c:pt>
                <c:pt idx="3">
                  <c:v>202</c:v>
                </c:pt>
                <c:pt idx="4">
                  <c:v>345</c:v>
                </c:pt>
                <c:pt idx="5">
                  <c:v>767</c:v>
                </c:pt>
                <c:pt idx="6">
                  <c:v>1945</c:v>
                </c:pt>
                <c:pt idx="7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2-404E-A353-00AA3EB4E7FA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1207</c:v>
                </c:pt>
                <c:pt idx="1">
                  <c:v>1072</c:v>
                </c:pt>
                <c:pt idx="2">
                  <c:v>409</c:v>
                </c:pt>
                <c:pt idx="3">
                  <c:v>208</c:v>
                </c:pt>
                <c:pt idx="4">
                  <c:v>265</c:v>
                </c:pt>
                <c:pt idx="5">
                  <c:v>762</c:v>
                </c:pt>
                <c:pt idx="6">
                  <c:v>1493</c:v>
                </c:pt>
                <c:pt idx="7">
                  <c:v>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62-404E-A353-00AA3EB4E7FA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1386</c:v>
                </c:pt>
                <c:pt idx="1">
                  <c:v>1142</c:v>
                </c:pt>
                <c:pt idx="2">
                  <c:v>873</c:v>
                </c:pt>
                <c:pt idx="3">
                  <c:v>341</c:v>
                </c:pt>
                <c:pt idx="4">
                  <c:v>514</c:v>
                </c:pt>
                <c:pt idx="5">
                  <c:v>1417</c:v>
                </c:pt>
                <c:pt idx="6">
                  <c:v>2117</c:v>
                </c:pt>
                <c:pt idx="7">
                  <c:v>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2-404E-A353-00AA3EB4E7FA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1036</c:v>
                </c:pt>
                <c:pt idx="1">
                  <c:v>752</c:v>
                </c:pt>
                <c:pt idx="2">
                  <c:v>491</c:v>
                </c:pt>
                <c:pt idx="3">
                  <c:v>229</c:v>
                </c:pt>
                <c:pt idx="4">
                  <c:v>309</c:v>
                </c:pt>
                <c:pt idx="5">
                  <c:v>771</c:v>
                </c:pt>
                <c:pt idx="6">
                  <c:v>1493</c:v>
                </c:pt>
                <c:pt idx="7">
                  <c:v>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62-404E-A353-00AA3EB4E7FA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849</c:v>
                </c:pt>
                <c:pt idx="1">
                  <c:v>600</c:v>
                </c:pt>
                <c:pt idx="2">
                  <c:v>388</c:v>
                </c:pt>
                <c:pt idx="3">
                  <c:v>184</c:v>
                </c:pt>
                <c:pt idx="4">
                  <c:v>323</c:v>
                </c:pt>
                <c:pt idx="5">
                  <c:v>687</c:v>
                </c:pt>
                <c:pt idx="6">
                  <c:v>1239</c:v>
                </c:pt>
                <c:pt idx="7">
                  <c:v>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62-404E-A353-00AA3EB4E7FA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1067</c:v>
                </c:pt>
                <c:pt idx="1">
                  <c:v>681</c:v>
                </c:pt>
                <c:pt idx="2">
                  <c:v>489</c:v>
                </c:pt>
                <c:pt idx="3">
                  <c:v>215</c:v>
                </c:pt>
                <c:pt idx="4">
                  <c:v>397</c:v>
                </c:pt>
                <c:pt idx="5">
                  <c:v>784</c:v>
                </c:pt>
                <c:pt idx="6">
                  <c:v>1437</c:v>
                </c:pt>
                <c:pt idx="7">
                  <c:v>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2-404E-A353-00AA3EB4E7FA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571</c:v>
                </c:pt>
                <c:pt idx="1">
                  <c:v>371</c:v>
                </c:pt>
                <c:pt idx="2">
                  <c:v>317</c:v>
                </c:pt>
                <c:pt idx="3">
                  <c:v>133</c:v>
                </c:pt>
                <c:pt idx="4">
                  <c:v>212</c:v>
                </c:pt>
                <c:pt idx="5">
                  <c:v>411</c:v>
                </c:pt>
                <c:pt idx="6">
                  <c:v>718</c:v>
                </c:pt>
                <c:pt idx="7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5336"/>
        <c:axId val="618902984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0.15671578048259663</c:v>
                </c:pt>
                <c:pt idx="1">
                  <c:v>0.19464472994231777</c:v>
                </c:pt>
                <c:pt idx="2">
                  <c:v>0.20580662832100793</c:v>
                </c:pt>
                <c:pt idx="3">
                  <c:v>0.1492007104795737</c:v>
                </c:pt>
                <c:pt idx="4">
                  <c:v>0.16370180660344708</c:v>
                </c:pt>
                <c:pt idx="5">
                  <c:v>0.17782506510830209</c:v>
                </c:pt>
                <c:pt idx="6">
                  <c:v>0.21820081496186397</c:v>
                </c:pt>
                <c:pt idx="7">
                  <c:v>0.17235657901352505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5728"/>
        <c:axId val="618903376"/>
      </c:lineChart>
      <c:catAx>
        <c:axId val="618905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618902984"/>
        <c:crosses val="autoZero"/>
        <c:auto val="1"/>
        <c:lblAlgn val="ctr"/>
        <c:lblOffset val="100"/>
        <c:noMultiLvlLbl val="0"/>
      </c:catAx>
      <c:valAx>
        <c:axId val="6189029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5336"/>
        <c:crosses val="autoZero"/>
        <c:crossBetween val="between"/>
      </c:valAx>
      <c:valAx>
        <c:axId val="61890337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5728"/>
        <c:crosses val="max"/>
        <c:crossBetween val="between"/>
      </c:valAx>
      <c:catAx>
        <c:axId val="618905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33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0.65099406388391601</c:v>
                </c:pt>
                <c:pt idx="1">
                  <c:v>0.62910798122065725</c:v>
                </c:pt>
                <c:pt idx="2">
                  <c:v>0.60307517084282458</c:v>
                </c:pt>
                <c:pt idx="3">
                  <c:v>0.639493670886076</c:v>
                </c:pt>
                <c:pt idx="4">
                  <c:v>0.6088524590163934</c:v>
                </c:pt>
                <c:pt idx="5">
                  <c:v>0.64508220363426594</c:v>
                </c:pt>
                <c:pt idx="6">
                  <c:v>0.65546275548312627</c:v>
                </c:pt>
                <c:pt idx="7">
                  <c:v>0.59238545923854591</c:v>
                </c:pt>
                <c:pt idx="8">
                  <c:v>0.63604188975806308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4-4A39-83CC-D65A7E3E9D62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0.18156977292000376</c:v>
                </c:pt>
                <c:pt idx="1">
                  <c:v>0.21025250602715392</c:v>
                </c:pt>
                <c:pt idx="2">
                  <c:v>0.18678815489749431</c:v>
                </c:pt>
                <c:pt idx="3">
                  <c:v>0.1579746835443038</c:v>
                </c:pt>
                <c:pt idx="4">
                  <c:v>0.15245901639344261</c:v>
                </c:pt>
                <c:pt idx="5">
                  <c:v>0.1277761753677531</c:v>
                </c:pt>
                <c:pt idx="6">
                  <c:v>0.15216948462008556</c:v>
                </c:pt>
                <c:pt idx="7">
                  <c:v>0.18434071843407185</c:v>
                </c:pt>
                <c:pt idx="8">
                  <c:v>0.16931956367860318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4-4A39-83CC-D65A7E3E9D62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5.1917459719212286E-2</c:v>
                </c:pt>
                <c:pt idx="1">
                  <c:v>5.2277629742418473E-2</c:v>
                </c:pt>
                <c:pt idx="2">
                  <c:v>9.0926347760060741E-2</c:v>
                </c:pt>
                <c:pt idx="3">
                  <c:v>3.2405063291139242E-2</c:v>
                </c:pt>
                <c:pt idx="4">
                  <c:v>0.10557377049180328</c:v>
                </c:pt>
                <c:pt idx="5">
                  <c:v>8.4943755408133828E-2</c:v>
                </c:pt>
                <c:pt idx="6">
                  <c:v>8.0803965505534051E-2</c:v>
                </c:pt>
                <c:pt idx="7">
                  <c:v>6.4099806409980642E-2</c:v>
                </c:pt>
                <c:pt idx="8">
                  <c:v>7.0875002268726062E-2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04-4A39-83CC-D65A7E3E9D62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0.11551870347686799</c:v>
                </c:pt>
                <c:pt idx="1">
                  <c:v>0.10836188300977033</c:v>
                </c:pt>
                <c:pt idx="2">
                  <c:v>0.11921032649962035</c:v>
                </c:pt>
                <c:pt idx="3">
                  <c:v>0.17012658227848101</c:v>
                </c:pt>
                <c:pt idx="4">
                  <c:v>0.13311475409836065</c:v>
                </c:pt>
                <c:pt idx="5">
                  <c:v>0.14219786558984712</c:v>
                </c:pt>
                <c:pt idx="6">
                  <c:v>0.11156379439125416</c:v>
                </c:pt>
                <c:pt idx="7">
                  <c:v>0.1591740159174016</c:v>
                </c:pt>
                <c:pt idx="8">
                  <c:v>0.12376354429460769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04-4A39-83CC-D65A7E3E9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1416"/>
        <c:axId val="618898280"/>
      </c:barChart>
      <c:catAx>
        <c:axId val="618901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898280"/>
        <c:crosses val="autoZero"/>
        <c:auto val="1"/>
        <c:lblAlgn val="ctr"/>
        <c:lblOffset val="100"/>
        <c:noMultiLvlLbl val="0"/>
      </c:catAx>
      <c:valAx>
        <c:axId val="61889828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141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0.40614388948769781</c:v>
                </c:pt>
                <c:pt idx="1">
                  <c:v>0.44049357127985772</c:v>
                </c:pt>
                <c:pt idx="2">
                  <c:v>0.37019078610460709</c:v>
                </c:pt>
                <c:pt idx="3">
                  <c:v>0.38703463159573387</c:v>
                </c:pt>
                <c:pt idx="4">
                  <c:v>0.38844253332186213</c:v>
                </c:pt>
                <c:pt idx="5">
                  <c:v>0.37277545980967541</c:v>
                </c:pt>
                <c:pt idx="6">
                  <c:v>0.41782539299233717</c:v>
                </c:pt>
                <c:pt idx="7">
                  <c:v>0.37006581304294417</c:v>
                </c:pt>
                <c:pt idx="8">
                  <c:v>0.40016790988524192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7-4C78-BD2E-2EB74225C3B6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3.9939739066220822E-2</c:v>
                </c:pt>
                <c:pt idx="1">
                  <c:v>4.4189667469339389E-2</c:v>
                </c:pt>
                <c:pt idx="2">
                  <c:v>3.3774544076319329E-2</c:v>
                </c:pt>
                <c:pt idx="3">
                  <c:v>2.7442040374926899E-2</c:v>
                </c:pt>
                <c:pt idx="4">
                  <c:v>2.9366680516307118E-2</c:v>
                </c:pt>
                <c:pt idx="5">
                  <c:v>2.306429661547986E-2</c:v>
                </c:pt>
                <c:pt idx="6">
                  <c:v>2.8654995671155155E-2</c:v>
                </c:pt>
                <c:pt idx="7">
                  <c:v>3.3173097746324522E-2</c:v>
                </c:pt>
                <c:pt idx="8">
                  <c:v>3.2811548397235928E-2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7-4C78-BD2E-2EB74225C3B6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0.11975173544861129</c:v>
                </c:pt>
                <c:pt idx="1">
                  <c:v>0.12937078016845699</c:v>
                </c:pt>
                <c:pt idx="2">
                  <c:v>0.20893997809000656</c:v>
                </c:pt>
                <c:pt idx="3">
                  <c:v>6.8393829000303968E-2</c:v>
                </c:pt>
                <c:pt idx="4">
                  <c:v>0.19461781220205437</c:v>
                </c:pt>
                <c:pt idx="5">
                  <c:v>0.18592842210131538</c:v>
                </c:pt>
                <c:pt idx="6">
                  <c:v>0.19963249431263472</c:v>
                </c:pt>
                <c:pt idx="7">
                  <c:v>0.12139839251588266</c:v>
                </c:pt>
                <c:pt idx="8">
                  <c:v>0.16264459098074988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F7-4C78-BD2E-2EB74225C3B6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0.43416463599747018</c:v>
                </c:pt>
                <c:pt idx="1">
                  <c:v>0.38594598108234601</c:v>
                </c:pt>
                <c:pt idx="2">
                  <c:v>0.38709469172906696</c:v>
                </c:pt>
                <c:pt idx="3">
                  <c:v>0.51712949902903527</c:v>
                </c:pt>
                <c:pt idx="4">
                  <c:v>0.3875729739597763</c:v>
                </c:pt>
                <c:pt idx="5">
                  <c:v>0.41823182147352939</c:v>
                </c:pt>
                <c:pt idx="6">
                  <c:v>0.3538871170238731</c:v>
                </c:pt>
                <c:pt idx="7">
                  <c:v>0.4753626966948486</c:v>
                </c:pt>
                <c:pt idx="8">
                  <c:v>0.40437595073677224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F7-4C78-BD2E-2EB74225C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4160"/>
        <c:axId val="618904552"/>
      </c:barChart>
      <c:catAx>
        <c:axId val="61890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904552"/>
        <c:crosses val="autoZero"/>
        <c:auto val="1"/>
        <c:lblAlgn val="ctr"/>
        <c:lblOffset val="100"/>
        <c:noMultiLvlLbl val="0"/>
      </c:catAx>
      <c:valAx>
        <c:axId val="61890455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416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328324.27000000008</c:v>
                </c:pt>
                <c:pt idx="1">
                  <c:v>16934.070000000003</c:v>
                </c:pt>
                <c:pt idx="2">
                  <c:v>118319.27</c:v>
                </c:pt>
                <c:pt idx="3">
                  <c:v>20702.309999999998</c:v>
                </c:pt>
                <c:pt idx="4">
                  <c:v>67765.080000000016</c:v>
                </c:pt>
                <c:pt idx="5">
                  <c:v>813336.87000000011</c:v>
                </c:pt>
                <c:pt idx="6">
                  <c:v>294177.40000000008</c:v>
                </c:pt>
                <c:pt idx="7">
                  <c:v>130405.68999999997</c:v>
                </c:pt>
                <c:pt idx="8">
                  <c:v>16234.569999999998</c:v>
                </c:pt>
                <c:pt idx="9">
                  <c:v>0</c:v>
                </c:pt>
                <c:pt idx="10">
                  <c:v>129984.20999999996</c:v>
                </c:pt>
                <c:pt idx="11">
                  <c:v>234204.93999999994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08080"/>
        <c:axId val="61890768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4980</c:v>
                </c:pt>
                <c:pt idx="1">
                  <c:v>228</c:v>
                </c:pt>
                <c:pt idx="2">
                  <c:v>2472</c:v>
                </c:pt>
                <c:pt idx="3">
                  <c:v>443</c:v>
                </c:pt>
                <c:pt idx="4">
                  <c:v>5037</c:v>
                </c:pt>
                <c:pt idx="5">
                  <c:v>6857</c:v>
                </c:pt>
                <c:pt idx="6">
                  <c:v>3192</c:v>
                </c:pt>
                <c:pt idx="7">
                  <c:v>1122</c:v>
                </c:pt>
                <c:pt idx="8">
                  <c:v>205</c:v>
                </c:pt>
                <c:pt idx="9">
                  <c:v>0</c:v>
                </c:pt>
                <c:pt idx="10">
                  <c:v>9452</c:v>
                </c:pt>
                <c:pt idx="11">
                  <c:v>1056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6512"/>
        <c:axId val="618906904"/>
      </c:lineChart>
      <c:catAx>
        <c:axId val="61890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06904"/>
        <c:crosses val="autoZero"/>
        <c:auto val="1"/>
        <c:lblAlgn val="ctr"/>
        <c:lblOffset val="100"/>
        <c:noMultiLvlLbl val="0"/>
      </c:catAx>
      <c:valAx>
        <c:axId val="6189069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6512"/>
        <c:crosses val="autoZero"/>
        <c:crossBetween val="between"/>
      </c:valAx>
      <c:valAx>
        <c:axId val="61890768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08080"/>
        <c:crosses val="max"/>
        <c:crossBetween val="between"/>
      </c:valAx>
      <c:catAx>
        <c:axId val="61890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76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0</c:v>
                </c:pt>
                <c:pt idx="1">
                  <c:v>24595.349999999991</c:v>
                </c:pt>
                <c:pt idx="2">
                  <c:v>7359.5599999999995</c:v>
                </c:pt>
                <c:pt idx="3">
                  <c:v>5856.7599999999993</c:v>
                </c:pt>
                <c:pt idx="4">
                  <c:v>84691.67</c:v>
                </c:pt>
                <c:pt idx="5">
                  <c:v>2821.1299999999997</c:v>
                </c:pt>
                <c:pt idx="6">
                  <c:v>389.47</c:v>
                </c:pt>
                <c:pt idx="7">
                  <c:v>0</c:v>
                </c:pt>
                <c:pt idx="8">
                  <c:v>33207.96</c:v>
                </c:pt>
                <c:pt idx="9">
                  <c:v>19037.929999999997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10432"/>
        <c:axId val="618910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754</c:v>
                </c:pt>
                <c:pt idx="2">
                  <c:v>197</c:v>
                </c:pt>
                <c:pt idx="3">
                  <c:v>489</c:v>
                </c:pt>
                <c:pt idx="4">
                  <c:v>2427</c:v>
                </c:pt>
                <c:pt idx="5">
                  <c:v>72</c:v>
                </c:pt>
                <c:pt idx="6">
                  <c:v>10</c:v>
                </c:pt>
                <c:pt idx="7">
                  <c:v>0</c:v>
                </c:pt>
                <c:pt idx="8">
                  <c:v>5159</c:v>
                </c:pt>
                <c:pt idx="9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2784"/>
        <c:axId val="618910040"/>
      </c:lineChart>
      <c:catAx>
        <c:axId val="61891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0040"/>
        <c:crosses val="autoZero"/>
        <c:auto val="1"/>
        <c:lblAlgn val="ctr"/>
        <c:lblOffset val="100"/>
        <c:noMultiLvlLbl val="0"/>
      </c:catAx>
      <c:valAx>
        <c:axId val="618910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2784"/>
        <c:crosses val="autoZero"/>
        <c:crossBetween val="between"/>
      </c:valAx>
      <c:valAx>
        <c:axId val="618910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10432"/>
        <c:crosses val="max"/>
        <c:crossBetween val="between"/>
      </c:valAx>
      <c:catAx>
        <c:axId val="61891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10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05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36.8%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29.1%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57.2%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61.3%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59.5%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63.1%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64.0%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7"/>
  <sheetViews>
    <sheetView tabSelected="1" view="pageBreakPreview" zoomScale="75" zoomScaleNormal="75" zoomScaleSheetLayoutView="75" workbookViewId="0"/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" customHeight="1"/>
    <row r="47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201" t="s">
        <v>0</v>
      </c>
      <c r="D3" s="203" t="s">
        <v>12</v>
      </c>
      <c r="E3" s="20"/>
      <c r="F3" s="20"/>
      <c r="G3" s="21"/>
      <c r="H3" s="201" t="s">
        <v>13</v>
      </c>
      <c r="I3" s="201" t="s">
        <v>14</v>
      </c>
      <c r="J3" s="27"/>
    </row>
    <row r="4" spans="1:13" ht="20.100000000000001" customHeight="1" thickBot="1">
      <c r="B4" s="16"/>
      <c r="C4" s="202"/>
      <c r="D4" s="204"/>
      <c r="E4" s="22" t="s">
        <v>15</v>
      </c>
      <c r="F4" s="22" t="s">
        <v>143</v>
      </c>
      <c r="G4" s="23" t="s">
        <v>142</v>
      </c>
      <c r="H4" s="202"/>
      <c r="I4" s="202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675213</v>
      </c>
      <c r="D5" s="30">
        <f>SUM(E5:G5)</f>
        <v>219408</v>
      </c>
      <c r="E5" s="31">
        <f>SUM(E6:E13)</f>
        <v>95035</v>
      </c>
      <c r="F5" s="31">
        <f>SUM(F6:F13)</f>
        <v>84078</v>
      </c>
      <c r="G5" s="32">
        <f t="shared" ref="G5:H5" si="0">SUM(G6:G13)</f>
        <v>40295</v>
      </c>
      <c r="H5" s="29">
        <f t="shared" si="0"/>
        <v>214463</v>
      </c>
      <c r="I5" s="33">
        <f>D5/C5</f>
        <v>0.32494635026280594</v>
      </c>
      <c r="J5" s="26"/>
      <c r="K5" s="24">
        <f t="shared" ref="K5:K13" si="1">C5-D5-H5</f>
        <v>241342</v>
      </c>
      <c r="L5" s="58">
        <f>E5/C5</f>
        <v>0.14074817872286227</v>
      </c>
      <c r="M5" s="58">
        <f>G5/C5</f>
        <v>5.967746474075588E-2</v>
      </c>
    </row>
    <row r="6" spans="1:13" ht="20.100000000000001" customHeight="1" thickTop="1">
      <c r="B6" s="18" t="s">
        <v>17</v>
      </c>
      <c r="C6" s="34">
        <v>186953</v>
      </c>
      <c r="D6" s="35">
        <f t="shared" ref="D6:D13" si="2">SUM(E6:G6)</f>
        <v>46830</v>
      </c>
      <c r="E6" s="36">
        <v>21175</v>
      </c>
      <c r="F6" s="36">
        <v>18267</v>
      </c>
      <c r="G6" s="37">
        <v>7388</v>
      </c>
      <c r="H6" s="34">
        <v>63762</v>
      </c>
      <c r="I6" s="38">
        <f t="shared" ref="I6:I13" si="3">D6/C6</f>
        <v>0.25049076505859763</v>
      </c>
      <c r="J6" s="26"/>
      <c r="K6" s="24">
        <f t="shared" si="1"/>
        <v>76361</v>
      </c>
      <c r="L6" s="58">
        <f t="shared" ref="L6:L13" si="4">E6/C6</f>
        <v>0.11326376148015811</v>
      </c>
      <c r="M6" s="58">
        <f t="shared" ref="M6:M13" si="5">G6/C6</f>
        <v>3.9517953710290821E-2</v>
      </c>
    </row>
    <row r="7" spans="1:13" ht="20.100000000000001" customHeight="1">
      <c r="B7" s="19" t="s">
        <v>18</v>
      </c>
      <c r="C7" s="39">
        <v>90371</v>
      </c>
      <c r="D7" s="40">
        <f t="shared" si="2"/>
        <v>30512</v>
      </c>
      <c r="E7" s="41">
        <v>12798</v>
      </c>
      <c r="F7" s="41">
        <v>12058</v>
      </c>
      <c r="G7" s="42">
        <v>5656</v>
      </c>
      <c r="H7" s="39">
        <v>28350</v>
      </c>
      <c r="I7" s="43">
        <f t="shared" si="3"/>
        <v>0.33763043454205444</v>
      </c>
      <c r="J7" s="26"/>
      <c r="K7" s="24">
        <f t="shared" si="1"/>
        <v>31509</v>
      </c>
      <c r="L7" s="58">
        <f t="shared" si="4"/>
        <v>0.14161622644432395</v>
      </c>
      <c r="M7" s="58">
        <f t="shared" si="5"/>
        <v>6.2586449192772023E-2</v>
      </c>
    </row>
    <row r="8" spans="1:13" ht="20.100000000000001" customHeight="1">
      <c r="B8" s="19" t="s">
        <v>19</v>
      </c>
      <c r="C8" s="39">
        <v>47502</v>
      </c>
      <c r="D8" s="40">
        <f t="shared" si="2"/>
        <v>18255</v>
      </c>
      <c r="E8" s="41">
        <v>7781</v>
      </c>
      <c r="F8" s="41">
        <v>6968</v>
      </c>
      <c r="G8" s="42">
        <v>3506</v>
      </c>
      <c r="H8" s="39">
        <v>14141</v>
      </c>
      <c r="I8" s="43">
        <f t="shared" si="3"/>
        <v>0.38429960843753946</v>
      </c>
      <c r="J8" s="26"/>
      <c r="K8" s="24">
        <f t="shared" si="1"/>
        <v>15106</v>
      </c>
      <c r="L8" s="58">
        <f t="shared" si="4"/>
        <v>0.1638036293208707</v>
      </c>
      <c r="M8" s="58">
        <f t="shared" si="5"/>
        <v>7.380741863500484E-2</v>
      </c>
    </row>
    <row r="9" spans="1:13" ht="20.100000000000001" customHeight="1">
      <c r="B9" s="19" t="s">
        <v>20</v>
      </c>
      <c r="C9" s="39">
        <v>32671</v>
      </c>
      <c r="D9" s="40">
        <f t="shared" si="2"/>
        <v>10134</v>
      </c>
      <c r="E9" s="41">
        <v>4591</v>
      </c>
      <c r="F9" s="41">
        <v>3786</v>
      </c>
      <c r="G9" s="42">
        <v>1757</v>
      </c>
      <c r="H9" s="39">
        <v>10351</v>
      </c>
      <c r="I9" s="43">
        <f t="shared" si="3"/>
        <v>0.31018334302592515</v>
      </c>
      <c r="J9" s="26"/>
      <c r="K9" s="24">
        <f t="shared" si="1"/>
        <v>12186</v>
      </c>
      <c r="L9" s="58">
        <f t="shared" si="4"/>
        <v>0.14052217562976341</v>
      </c>
      <c r="M9" s="58">
        <f t="shared" si="5"/>
        <v>5.3778580392396927E-2</v>
      </c>
    </row>
    <row r="10" spans="1:13" ht="20.100000000000001" customHeight="1">
      <c r="B10" s="19" t="s">
        <v>21</v>
      </c>
      <c r="C10" s="39">
        <v>43340</v>
      </c>
      <c r="D10" s="40">
        <f t="shared" si="2"/>
        <v>14447</v>
      </c>
      <c r="E10" s="41">
        <v>6282</v>
      </c>
      <c r="F10" s="41">
        <v>5314</v>
      </c>
      <c r="G10" s="42">
        <v>2851</v>
      </c>
      <c r="H10" s="39">
        <v>13432</v>
      </c>
      <c r="I10" s="43">
        <f t="shared" si="3"/>
        <v>0.33334102445777575</v>
      </c>
      <c r="J10" s="26"/>
      <c r="K10" s="24">
        <f t="shared" si="1"/>
        <v>15461</v>
      </c>
      <c r="L10" s="58">
        <f t="shared" si="4"/>
        <v>0.1449469312413475</v>
      </c>
      <c r="M10" s="58">
        <f t="shared" si="5"/>
        <v>6.5782187355791416E-2</v>
      </c>
    </row>
    <row r="11" spans="1:13" ht="20.100000000000001" customHeight="1">
      <c r="B11" s="19" t="s">
        <v>22</v>
      </c>
      <c r="C11" s="39">
        <v>93794</v>
      </c>
      <c r="D11" s="40">
        <f t="shared" si="2"/>
        <v>31486</v>
      </c>
      <c r="E11" s="41">
        <v>13672</v>
      </c>
      <c r="F11" s="41">
        <v>11778</v>
      </c>
      <c r="G11" s="42">
        <v>6036</v>
      </c>
      <c r="H11" s="39">
        <v>30228</v>
      </c>
      <c r="I11" s="43">
        <f t="shared" si="3"/>
        <v>0.33569311469816832</v>
      </c>
      <c r="J11" s="26"/>
      <c r="K11" s="24">
        <f t="shared" si="1"/>
        <v>32080</v>
      </c>
      <c r="L11" s="58">
        <f t="shared" si="4"/>
        <v>0.14576625370492782</v>
      </c>
      <c r="M11" s="58">
        <f t="shared" si="5"/>
        <v>6.435379661812056E-2</v>
      </c>
    </row>
    <row r="12" spans="1:13" ht="20.100000000000001" customHeight="1">
      <c r="B12" s="19" t="s">
        <v>23</v>
      </c>
      <c r="C12" s="39">
        <v>127054</v>
      </c>
      <c r="D12" s="40">
        <f t="shared" si="2"/>
        <v>47855</v>
      </c>
      <c r="E12" s="41">
        <v>20655</v>
      </c>
      <c r="F12" s="41">
        <v>18123</v>
      </c>
      <c r="G12" s="42">
        <v>9077</v>
      </c>
      <c r="H12" s="39">
        <v>37803</v>
      </c>
      <c r="I12" s="43">
        <f t="shared" si="3"/>
        <v>0.37665087285721033</v>
      </c>
      <c r="J12" s="26"/>
      <c r="K12" s="24">
        <f t="shared" si="1"/>
        <v>41396</v>
      </c>
      <c r="L12" s="58">
        <f t="shared" si="4"/>
        <v>0.16256867158845845</v>
      </c>
      <c r="M12" s="58">
        <f t="shared" si="5"/>
        <v>7.1442064004281644E-2</v>
      </c>
    </row>
    <row r="13" spans="1:13" ht="20.100000000000001" customHeight="1">
      <c r="B13" s="19" t="s">
        <v>24</v>
      </c>
      <c r="C13" s="39">
        <v>53528</v>
      </c>
      <c r="D13" s="40">
        <f t="shared" si="2"/>
        <v>19889</v>
      </c>
      <c r="E13" s="41">
        <v>8081</v>
      </c>
      <c r="F13" s="41">
        <v>7784</v>
      </c>
      <c r="G13" s="42">
        <v>4024</v>
      </c>
      <c r="H13" s="39">
        <v>16396</v>
      </c>
      <c r="I13" s="43">
        <f t="shared" si="3"/>
        <v>0.37156254670452848</v>
      </c>
      <c r="J13" s="26"/>
      <c r="K13" s="24">
        <f t="shared" si="1"/>
        <v>17243</v>
      </c>
      <c r="L13" s="58">
        <f t="shared" si="4"/>
        <v>0.1509677178299208</v>
      </c>
      <c r="M13" s="58">
        <f t="shared" si="5"/>
        <v>7.5175609027051268E-2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9" t="s">
        <v>66</v>
      </c>
      <c r="C4" s="210"/>
      <c r="D4" s="45">
        <f>SUM(D5:D7)</f>
        <v>7183</v>
      </c>
      <c r="E4" s="46">
        <f t="shared" ref="E4:K4" si="0">SUM(E5:E7)</f>
        <v>5840</v>
      </c>
      <c r="F4" s="46">
        <f t="shared" si="0"/>
        <v>8592</v>
      </c>
      <c r="G4" s="46">
        <f t="shared" si="0"/>
        <v>5488</v>
      </c>
      <c r="H4" s="46">
        <f t="shared" si="0"/>
        <v>4631</v>
      </c>
      <c r="I4" s="46">
        <f t="shared" si="0"/>
        <v>5638</v>
      </c>
      <c r="J4" s="45">
        <f t="shared" si="0"/>
        <v>3009</v>
      </c>
      <c r="K4" s="47">
        <f t="shared" si="0"/>
        <v>40381</v>
      </c>
      <c r="L4" s="55">
        <f>K4/人口統計!D5</f>
        <v>0.18404524903376357</v>
      </c>
      <c r="O4" s="14" t="s">
        <v>187</v>
      </c>
    </row>
    <row r="5" spans="1:21" ht="20.100000000000001" customHeight="1">
      <c r="B5" s="117"/>
      <c r="C5" s="118" t="s">
        <v>15</v>
      </c>
      <c r="D5" s="48">
        <v>752</v>
      </c>
      <c r="E5" s="49">
        <v>731</v>
      </c>
      <c r="F5" s="49">
        <v>646</v>
      </c>
      <c r="G5" s="49">
        <v>560</v>
      </c>
      <c r="H5" s="49">
        <v>421</v>
      </c>
      <c r="I5" s="49">
        <v>490</v>
      </c>
      <c r="J5" s="48">
        <v>299</v>
      </c>
      <c r="K5" s="50">
        <f>SUM(D5:J5)</f>
        <v>3899</v>
      </c>
      <c r="L5" s="56">
        <f>K5/人口統計!D5</f>
        <v>1.7770546197039307E-2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143</v>
      </c>
      <c r="D6" s="48">
        <v>2962</v>
      </c>
      <c r="E6" s="49">
        <v>2228</v>
      </c>
      <c r="F6" s="49">
        <v>2895</v>
      </c>
      <c r="G6" s="49">
        <v>1704</v>
      </c>
      <c r="H6" s="49">
        <v>1353</v>
      </c>
      <c r="I6" s="49">
        <v>1458</v>
      </c>
      <c r="J6" s="48">
        <v>881</v>
      </c>
      <c r="K6" s="50">
        <f>SUM(D6:J6)</f>
        <v>13481</v>
      </c>
      <c r="L6" s="56">
        <f>K6/人口統計!D5</f>
        <v>6.1442609202946107E-2</v>
      </c>
      <c r="O6" s="162">
        <f>SUM(D6,D7)</f>
        <v>6431</v>
      </c>
      <c r="P6" s="162">
        <f t="shared" ref="P6:U6" si="1">SUM(E6,E7)</f>
        <v>5109</v>
      </c>
      <c r="Q6" s="162">
        <f t="shared" si="1"/>
        <v>7946</v>
      </c>
      <c r="R6" s="162">
        <f t="shared" si="1"/>
        <v>4928</v>
      </c>
      <c r="S6" s="162">
        <f t="shared" si="1"/>
        <v>4210</v>
      </c>
      <c r="T6" s="162">
        <f t="shared" si="1"/>
        <v>5148</v>
      </c>
      <c r="U6" s="162">
        <f t="shared" si="1"/>
        <v>2710</v>
      </c>
    </row>
    <row r="7" spans="1:21" ht="20.100000000000001" customHeight="1">
      <c r="B7" s="117"/>
      <c r="C7" s="119" t="s">
        <v>142</v>
      </c>
      <c r="D7" s="51">
        <v>3469</v>
      </c>
      <c r="E7" s="52">
        <v>2881</v>
      </c>
      <c r="F7" s="52">
        <v>5051</v>
      </c>
      <c r="G7" s="52">
        <v>3224</v>
      </c>
      <c r="H7" s="52">
        <v>2857</v>
      </c>
      <c r="I7" s="52">
        <v>3690</v>
      </c>
      <c r="J7" s="51">
        <v>1829</v>
      </c>
      <c r="K7" s="53">
        <f>SUM(D7:J7)</f>
        <v>23001</v>
      </c>
      <c r="L7" s="57">
        <f>K7/人口統計!D5</f>
        <v>0.10483209363377817</v>
      </c>
      <c r="O7" s="14">
        <f>O6/($K$6+$K$7)</f>
        <v>0.17627871278986898</v>
      </c>
      <c r="P7" s="14">
        <f t="shared" ref="P7:U7" si="2">P6/($K$6+$K$7)</f>
        <v>0.14004166438243518</v>
      </c>
      <c r="Q7" s="14">
        <f t="shared" si="2"/>
        <v>0.21780604133545309</v>
      </c>
      <c r="R7" s="14">
        <f t="shared" si="2"/>
        <v>0.13508031357929939</v>
      </c>
      <c r="S7" s="14">
        <f t="shared" si="2"/>
        <v>0.11539937503426347</v>
      </c>
      <c r="T7" s="14">
        <f t="shared" si="2"/>
        <v>0.14111068472123239</v>
      </c>
      <c r="U7" s="14">
        <f t="shared" si="2"/>
        <v>7.4283208157447503E-2</v>
      </c>
    </row>
    <row r="8" spans="1:21" ht="20.100000000000001" customHeight="1" thickBot="1">
      <c r="B8" s="209" t="s">
        <v>67</v>
      </c>
      <c r="C8" s="210"/>
      <c r="D8" s="45">
        <v>75</v>
      </c>
      <c r="E8" s="46">
        <v>117</v>
      </c>
      <c r="F8" s="46">
        <v>81</v>
      </c>
      <c r="G8" s="46">
        <v>95</v>
      </c>
      <c r="H8" s="46">
        <v>64</v>
      </c>
      <c r="I8" s="46">
        <v>80</v>
      </c>
      <c r="J8" s="45">
        <v>47</v>
      </c>
      <c r="K8" s="47">
        <f>SUM(D8:J8)</f>
        <v>559</v>
      </c>
      <c r="L8" s="80"/>
    </row>
    <row r="9" spans="1:21" ht="20.100000000000001" customHeight="1" thickTop="1">
      <c r="B9" s="211" t="s">
        <v>34</v>
      </c>
      <c r="C9" s="212"/>
      <c r="D9" s="35">
        <f>D4+D8</f>
        <v>7258</v>
      </c>
      <c r="E9" s="34">
        <f t="shared" ref="E9:K9" si="3">E4+E8</f>
        <v>5957</v>
      </c>
      <c r="F9" s="34">
        <f t="shared" si="3"/>
        <v>8673</v>
      </c>
      <c r="G9" s="34">
        <f t="shared" si="3"/>
        <v>5583</v>
      </c>
      <c r="H9" s="34">
        <f t="shared" si="3"/>
        <v>4695</v>
      </c>
      <c r="I9" s="34">
        <f t="shared" si="3"/>
        <v>5718</v>
      </c>
      <c r="J9" s="35">
        <f t="shared" si="3"/>
        <v>3056</v>
      </c>
      <c r="K9" s="54">
        <f t="shared" si="3"/>
        <v>40940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13" t="s">
        <v>17</v>
      </c>
      <c r="C24" s="214"/>
      <c r="D24" s="45">
        <v>1223</v>
      </c>
      <c r="E24" s="46">
        <v>1207</v>
      </c>
      <c r="F24" s="46">
        <v>1386</v>
      </c>
      <c r="G24" s="46">
        <v>1036</v>
      </c>
      <c r="H24" s="46">
        <v>849</v>
      </c>
      <c r="I24" s="46">
        <v>1067</v>
      </c>
      <c r="J24" s="45">
        <v>571</v>
      </c>
      <c r="K24" s="47">
        <f>SUM(D24:J24)</f>
        <v>7339</v>
      </c>
      <c r="L24" s="55">
        <f>K24/人口統計!D6</f>
        <v>0.15671578048259663</v>
      </c>
    </row>
    <row r="25" spans="1:12" ht="20.100000000000001" customHeight="1">
      <c r="B25" s="207" t="s">
        <v>43</v>
      </c>
      <c r="C25" s="208"/>
      <c r="D25" s="45">
        <v>1321</v>
      </c>
      <c r="E25" s="46">
        <v>1072</v>
      </c>
      <c r="F25" s="46">
        <v>1142</v>
      </c>
      <c r="G25" s="46">
        <v>752</v>
      </c>
      <c r="H25" s="46">
        <v>600</v>
      </c>
      <c r="I25" s="46">
        <v>681</v>
      </c>
      <c r="J25" s="45">
        <v>371</v>
      </c>
      <c r="K25" s="47">
        <f t="shared" ref="K25:K31" si="4">SUM(D25:J25)</f>
        <v>5939</v>
      </c>
      <c r="L25" s="55">
        <f>K25/人口統計!D7</f>
        <v>0.19464472994231777</v>
      </c>
    </row>
    <row r="26" spans="1:12" ht="20.100000000000001" customHeight="1">
      <c r="B26" s="207" t="s">
        <v>44</v>
      </c>
      <c r="C26" s="208"/>
      <c r="D26" s="45">
        <v>790</v>
      </c>
      <c r="E26" s="46">
        <v>409</v>
      </c>
      <c r="F26" s="46">
        <v>873</v>
      </c>
      <c r="G26" s="46">
        <v>491</v>
      </c>
      <c r="H26" s="46">
        <v>388</v>
      </c>
      <c r="I26" s="46">
        <v>489</v>
      </c>
      <c r="J26" s="45">
        <v>317</v>
      </c>
      <c r="K26" s="47">
        <f t="shared" si="4"/>
        <v>3757</v>
      </c>
      <c r="L26" s="55">
        <f>K26/人口統計!D8</f>
        <v>0.20580662832100793</v>
      </c>
    </row>
    <row r="27" spans="1:12" ht="20.100000000000001" customHeight="1">
      <c r="B27" s="207" t="s">
        <v>45</v>
      </c>
      <c r="C27" s="208"/>
      <c r="D27" s="45">
        <v>202</v>
      </c>
      <c r="E27" s="46">
        <v>208</v>
      </c>
      <c r="F27" s="46">
        <v>341</v>
      </c>
      <c r="G27" s="46">
        <v>229</v>
      </c>
      <c r="H27" s="46">
        <v>184</v>
      </c>
      <c r="I27" s="46">
        <v>215</v>
      </c>
      <c r="J27" s="45">
        <v>133</v>
      </c>
      <c r="K27" s="47">
        <f t="shared" si="4"/>
        <v>1512</v>
      </c>
      <c r="L27" s="55">
        <f>K27/人口統計!D9</f>
        <v>0.1492007104795737</v>
      </c>
    </row>
    <row r="28" spans="1:12" ht="20.100000000000001" customHeight="1">
      <c r="B28" s="207" t="s">
        <v>46</v>
      </c>
      <c r="C28" s="208"/>
      <c r="D28" s="45">
        <v>345</v>
      </c>
      <c r="E28" s="46">
        <v>265</v>
      </c>
      <c r="F28" s="46">
        <v>514</v>
      </c>
      <c r="G28" s="46">
        <v>309</v>
      </c>
      <c r="H28" s="46">
        <v>323</v>
      </c>
      <c r="I28" s="46">
        <v>397</v>
      </c>
      <c r="J28" s="45">
        <v>212</v>
      </c>
      <c r="K28" s="47">
        <f t="shared" si="4"/>
        <v>2365</v>
      </c>
      <c r="L28" s="55">
        <f>K28/人口統計!D10</f>
        <v>0.16370180660344708</v>
      </c>
    </row>
    <row r="29" spans="1:12" ht="20.100000000000001" customHeight="1">
      <c r="B29" s="207" t="s">
        <v>47</v>
      </c>
      <c r="C29" s="208"/>
      <c r="D29" s="45">
        <v>767</v>
      </c>
      <c r="E29" s="46">
        <v>762</v>
      </c>
      <c r="F29" s="46">
        <v>1417</v>
      </c>
      <c r="G29" s="46">
        <v>771</v>
      </c>
      <c r="H29" s="46">
        <v>687</v>
      </c>
      <c r="I29" s="46">
        <v>784</v>
      </c>
      <c r="J29" s="45">
        <v>411</v>
      </c>
      <c r="K29" s="47">
        <f t="shared" si="4"/>
        <v>5599</v>
      </c>
      <c r="L29" s="55">
        <f>K29/人口統計!D11</f>
        <v>0.17782506510830209</v>
      </c>
    </row>
    <row r="30" spans="1:12" ht="20.100000000000001" customHeight="1">
      <c r="B30" s="207" t="s">
        <v>48</v>
      </c>
      <c r="C30" s="208"/>
      <c r="D30" s="45">
        <v>1945</v>
      </c>
      <c r="E30" s="46">
        <v>1493</v>
      </c>
      <c r="F30" s="46">
        <v>2117</v>
      </c>
      <c r="G30" s="46">
        <v>1493</v>
      </c>
      <c r="H30" s="46">
        <v>1239</v>
      </c>
      <c r="I30" s="46">
        <v>1437</v>
      </c>
      <c r="J30" s="45">
        <v>718</v>
      </c>
      <c r="K30" s="47">
        <f t="shared" si="4"/>
        <v>10442</v>
      </c>
      <c r="L30" s="55">
        <f>K30/人口統計!D12</f>
        <v>0.21820081496186397</v>
      </c>
    </row>
    <row r="31" spans="1:12" ht="20.100000000000001" customHeight="1" thickBot="1">
      <c r="B31" s="213" t="s">
        <v>24</v>
      </c>
      <c r="C31" s="214"/>
      <c r="D31" s="45">
        <v>590</v>
      </c>
      <c r="E31" s="46">
        <v>424</v>
      </c>
      <c r="F31" s="46">
        <v>802</v>
      </c>
      <c r="G31" s="46">
        <v>407</v>
      </c>
      <c r="H31" s="46">
        <v>361</v>
      </c>
      <c r="I31" s="46">
        <v>568</v>
      </c>
      <c r="J31" s="45">
        <v>276</v>
      </c>
      <c r="K31" s="47">
        <f t="shared" si="4"/>
        <v>3428</v>
      </c>
      <c r="L31" s="59">
        <f>K31/人口統計!D13</f>
        <v>0.17235657901352505</v>
      </c>
    </row>
    <row r="32" spans="1:12" ht="20.100000000000001" customHeight="1" thickTop="1">
      <c r="B32" s="205" t="s">
        <v>49</v>
      </c>
      <c r="C32" s="206"/>
      <c r="D32" s="35">
        <f>SUM(D24:D31)</f>
        <v>7183</v>
      </c>
      <c r="E32" s="34">
        <f t="shared" ref="E32:J32" si="5">SUM(E24:E31)</f>
        <v>5840</v>
      </c>
      <c r="F32" s="34">
        <f t="shared" si="5"/>
        <v>8592</v>
      </c>
      <c r="G32" s="34">
        <f t="shared" si="5"/>
        <v>5488</v>
      </c>
      <c r="H32" s="34">
        <f t="shared" si="5"/>
        <v>4631</v>
      </c>
      <c r="I32" s="34">
        <f t="shared" si="5"/>
        <v>5638</v>
      </c>
      <c r="J32" s="35">
        <f t="shared" si="5"/>
        <v>3009</v>
      </c>
      <c r="K32" s="54">
        <f>SUM(K24:K31)</f>
        <v>40381</v>
      </c>
      <c r="L32" s="60">
        <f>K32/人口統計!D5</f>
        <v>0.18404524903376357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152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186</v>
      </c>
    </row>
    <row r="50" spans="2:14" ht="20.100000000000001" customHeight="1">
      <c r="B50" s="215" t="s">
        <v>153</v>
      </c>
      <c r="C50" s="216"/>
      <c r="D50" s="191">
        <v>272</v>
      </c>
      <c r="E50" s="192">
        <v>296</v>
      </c>
      <c r="F50" s="192">
        <v>279</v>
      </c>
      <c r="G50" s="192">
        <v>247</v>
      </c>
      <c r="H50" s="192">
        <v>189</v>
      </c>
      <c r="I50" s="192">
        <v>206</v>
      </c>
      <c r="J50" s="191">
        <v>128</v>
      </c>
      <c r="K50" s="193">
        <f t="shared" ref="K50:K82" si="6">SUM(D50:J50)</f>
        <v>1617</v>
      </c>
      <c r="L50" s="194">
        <f>K50/N50</f>
        <v>0.1485394084144773</v>
      </c>
      <c r="N50" s="14">
        <v>10886</v>
      </c>
    </row>
    <row r="51" spans="2:14" ht="20.100000000000001" customHeight="1">
      <c r="B51" s="215" t="s">
        <v>154</v>
      </c>
      <c r="C51" s="216"/>
      <c r="D51" s="191">
        <v>222</v>
      </c>
      <c r="E51" s="192">
        <v>176</v>
      </c>
      <c r="F51" s="192">
        <v>266</v>
      </c>
      <c r="G51" s="192">
        <v>179</v>
      </c>
      <c r="H51" s="192">
        <v>135</v>
      </c>
      <c r="I51" s="192">
        <v>191</v>
      </c>
      <c r="J51" s="191">
        <v>78</v>
      </c>
      <c r="K51" s="193">
        <f t="shared" si="6"/>
        <v>1247</v>
      </c>
      <c r="L51" s="194">
        <f t="shared" ref="L51:L82" si="7">K51/N51</f>
        <v>0.15826881583957356</v>
      </c>
      <c r="N51" s="14">
        <v>7879</v>
      </c>
    </row>
    <row r="52" spans="2:14" ht="20.100000000000001" customHeight="1">
      <c r="B52" s="215" t="s">
        <v>155</v>
      </c>
      <c r="C52" s="216"/>
      <c r="D52" s="191">
        <v>352</v>
      </c>
      <c r="E52" s="192">
        <v>340</v>
      </c>
      <c r="F52" s="192">
        <v>358</v>
      </c>
      <c r="G52" s="192">
        <v>268</v>
      </c>
      <c r="H52" s="192">
        <v>243</v>
      </c>
      <c r="I52" s="192">
        <v>271</v>
      </c>
      <c r="J52" s="191">
        <v>161</v>
      </c>
      <c r="K52" s="193">
        <f t="shared" si="6"/>
        <v>1993</v>
      </c>
      <c r="L52" s="194">
        <f t="shared" si="7"/>
        <v>0.1785202436402723</v>
      </c>
      <c r="N52" s="14">
        <v>11164</v>
      </c>
    </row>
    <row r="53" spans="2:14" ht="20.100000000000001" customHeight="1">
      <c r="B53" s="215" t="s">
        <v>156</v>
      </c>
      <c r="C53" s="216"/>
      <c r="D53" s="191">
        <v>164</v>
      </c>
      <c r="E53" s="192">
        <v>198</v>
      </c>
      <c r="F53" s="192">
        <v>223</v>
      </c>
      <c r="G53" s="192">
        <v>181</v>
      </c>
      <c r="H53" s="192">
        <v>146</v>
      </c>
      <c r="I53" s="192">
        <v>213</v>
      </c>
      <c r="J53" s="191">
        <v>104</v>
      </c>
      <c r="K53" s="193">
        <f t="shared" si="6"/>
        <v>1229</v>
      </c>
      <c r="L53" s="194">
        <f t="shared" si="7"/>
        <v>0.15866253550219467</v>
      </c>
      <c r="N53" s="14">
        <v>7746</v>
      </c>
    </row>
    <row r="54" spans="2:14" ht="20.100000000000001" customHeight="1">
      <c r="B54" s="215" t="s">
        <v>157</v>
      </c>
      <c r="C54" s="216"/>
      <c r="D54" s="191">
        <v>153</v>
      </c>
      <c r="E54" s="192">
        <v>166</v>
      </c>
      <c r="F54" s="192">
        <v>180</v>
      </c>
      <c r="G54" s="192">
        <v>127</v>
      </c>
      <c r="H54" s="192">
        <v>103</v>
      </c>
      <c r="I54" s="192">
        <v>138</v>
      </c>
      <c r="J54" s="191">
        <v>75</v>
      </c>
      <c r="K54" s="193">
        <f t="shared" si="6"/>
        <v>942</v>
      </c>
      <c r="L54" s="194">
        <f t="shared" si="7"/>
        <v>0.1424466959020112</v>
      </c>
      <c r="N54" s="14">
        <v>6613</v>
      </c>
    </row>
    <row r="55" spans="2:14" ht="20.100000000000001" customHeight="1">
      <c r="B55" s="215" t="s">
        <v>158</v>
      </c>
      <c r="C55" s="216"/>
      <c r="D55" s="191">
        <v>80</v>
      </c>
      <c r="E55" s="192">
        <v>66</v>
      </c>
      <c r="F55" s="192">
        <v>92</v>
      </c>
      <c r="G55" s="192">
        <v>57</v>
      </c>
      <c r="H55" s="192">
        <v>50</v>
      </c>
      <c r="I55" s="192">
        <v>66</v>
      </c>
      <c r="J55" s="191">
        <v>33</v>
      </c>
      <c r="K55" s="193">
        <f t="shared" si="6"/>
        <v>444</v>
      </c>
      <c r="L55" s="194">
        <f t="shared" si="7"/>
        <v>0.17466561762391816</v>
      </c>
      <c r="N55" s="14">
        <v>2542</v>
      </c>
    </row>
    <row r="56" spans="2:14" ht="20.100000000000001" customHeight="1">
      <c r="B56" s="215" t="s">
        <v>159</v>
      </c>
      <c r="C56" s="216"/>
      <c r="D56" s="191">
        <v>184</v>
      </c>
      <c r="E56" s="192">
        <v>149</v>
      </c>
      <c r="F56" s="192">
        <v>160</v>
      </c>
      <c r="G56" s="192">
        <v>134</v>
      </c>
      <c r="H56" s="192">
        <v>91</v>
      </c>
      <c r="I56" s="192">
        <v>107</v>
      </c>
      <c r="J56" s="191">
        <v>42</v>
      </c>
      <c r="K56" s="193">
        <f t="shared" si="6"/>
        <v>867</v>
      </c>
      <c r="L56" s="194">
        <f t="shared" si="7"/>
        <v>0.20721797323135754</v>
      </c>
      <c r="N56" s="14">
        <v>4184</v>
      </c>
    </row>
    <row r="57" spans="2:14" ht="20.100000000000001" customHeight="1">
      <c r="B57" s="215" t="s">
        <v>160</v>
      </c>
      <c r="C57" s="216"/>
      <c r="D57" s="191">
        <v>457</v>
      </c>
      <c r="E57" s="192">
        <v>417</v>
      </c>
      <c r="F57" s="192">
        <v>386</v>
      </c>
      <c r="G57" s="192">
        <v>248</v>
      </c>
      <c r="H57" s="192">
        <v>174</v>
      </c>
      <c r="I57" s="192">
        <v>208</v>
      </c>
      <c r="J57" s="191">
        <v>133</v>
      </c>
      <c r="K57" s="193">
        <f t="shared" si="6"/>
        <v>2023</v>
      </c>
      <c r="L57" s="194">
        <f t="shared" si="7"/>
        <v>0.21912911611785096</v>
      </c>
      <c r="N57" s="14">
        <v>9232</v>
      </c>
    </row>
    <row r="58" spans="2:14" ht="20.100000000000001" customHeight="1">
      <c r="B58" s="215" t="s">
        <v>161</v>
      </c>
      <c r="C58" s="216"/>
      <c r="D58" s="191">
        <v>432</v>
      </c>
      <c r="E58" s="192">
        <v>345</v>
      </c>
      <c r="F58" s="192">
        <v>391</v>
      </c>
      <c r="G58" s="192">
        <v>239</v>
      </c>
      <c r="H58" s="192">
        <v>228</v>
      </c>
      <c r="I58" s="192">
        <v>229</v>
      </c>
      <c r="J58" s="191">
        <v>126</v>
      </c>
      <c r="K58" s="193">
        <f t="shared" si="6"/>
        <v>1990</v>
      </c>
      <c r="L58" s="194">
        <f t="shared" si="7"/>
        <v>0.18981304845478825</v>
      </c>
      <c r="N58" s="14">
        <v>10484</v>
      </c>
    </row>
    <row r="59" spans="2:14" ht="20.100000000000001" customHeight="1">
      <c r="B59" s="215" t="s">
        <v>162</v>
      </c>
      <c r="C59" s="216"/>
      <c r="D59" s="191">
        <v>259</v>
      </c>
      <c r="E59" s="192">
        <v>188</v>
      </c>
      <c r="F59" s="192">
        <v>211</v>
      </c>
      <c r="G59" s="192">
        <v>152</v>
      </c>
      <c r="H59" s="192">
        <v>109</v>
      </c>
      <c r="I59" s="192">
        <v>152</v>
      </c>
      <c r="J59" s="191">
        <v>73</v>
      </c>
      <c r="K59" s="193">
        <f t="shared" si="6"/>
        <v>1144</v>
      </c>
      <c r="L59" s="194">
        <f t="shared" si="7"/>
        <v>0.17301875378100423</v>
      </c>
      <c r="N59" s="14">
        <v>6612</v>
      </c>
    </row>
    <row r="60" spans="2:14" ht="20.100000000000001" customHeight="1">
      <c r="B60" s="215" t="s">
        <v>163</v>
      </c>
      <c r="C60" s="216"/>
      <c r="D60" s="191">
        <v>401</v>
      </c>
      <c r="E60" s="192">
        <v>210</v>
      </c>
      <c r="F60" s="192">
        <v>462</v>
      </c>
      <c r="G60" s="192">
        <v>247</v>
      </c>
      <c r="H60" s="192">
        <v>221</v>
      </c>
      <c r="I60" s="192">
        <v>260</v>
      </c>
      <c r="J60" s="191">
        <v>176</v>
      </c>
      <c r="K60" s="193">
        <f t="shared" si="6"/>
        <v>1977</v>
      </c>
      <c r="L60" s="194">
        <f t="shared" si="7"/>
        <v>0.21103757472245943</v>
      </c>
      <c r="N60" s="14">
        <v>9368</v>
      </c>
    </row>
    <row r="61" spans="2:14" ht="20.100000000000001" customHeight="1">
      <c r="B61" s="215" t="s">
        <v>164</v>
      </c>
      <c r="C61" s="216"/>
      <c r="D61" s="191">
        <v>128</v>
      </c>
      <c r="E61" s="192">
        <v>68</v>
      </c>
      <c r="F61" s="192">
        <v>123</v>
      </c>
      <c r="G61" s="192">
        <v>102</v>
      </c>
      <c r="H61" s="192">
        <v>63</v>
      </c>
      <c r="I61" s="192">
        <v>91</v>
      </c>
      <c r="J61" s="191">
        <v>48</v>
      </c>
      <c r="K61" s="193">
        <f t="shared" si="6"/>
        <v>623</v>
      </c>
      <c r="L61" s="194">
        <f t="shared" si="7"/>
        <v>0.2099056603773585</v>
      </c>
      <c r="N61" s="14">
        <v>2968</v>
      </c>
    </row>
    <row r="62" spans="2:14" ht="20.100000000000001" customHeight="1">
      <c r="B62" s="215" t="s">
        <v>165</v>
      </c>
      <c r="C62" s="216"/>
      <c r="D62" s="191">
        <v>269</v>
      </c>
      <c r="E62" s="192">
        <v>136</v>
      </c>
      <c r="F62" s="192">
        <v>297</v>
      </c>
      <c r="G62" s="192">
        <v>152</v>
      </c>
      <c r="H62" s="192">
        <v>109</v>
      </c>
      <c r="I62" s="192">
        <v>142</v>
      </c>
      <c r="J62" s="191">
        <v>99</v>
      </c>
      <c r="K62" s="193">
        <f t="shared" si="6"/>
        <v>1204</v>
      </c>
      <c r="L62" s="194">
        <f t="shared" si="7"/>
        <v>0.20341273863828349</v>
      </c>
      <c r="N62" s="14">
        <v>5919</v>
      </c>
    </row>
    <row r="63" spans="2:14" ht="20.100000000000001" customHeight="1">
      <c r="B63" s="215" t="s">
        <v>166</v>
      </c>
      <c r="C63" s="216"/>
      <c r="D63" s="191">
        <v>191</v>
      </c>
      <c r="E63" s="192">
        <v>193</v>
      </c>
      <c r="F63" s="192">
        <v>316</v>
      </c>
      <c r="G63" s="192">
        <v>203</v>
      </c>
      <c r="H63" s="192">
        <v>168</v>
      </c>
      <c r="I63" s="192">
        <v>188</v>
      </c>
      <c r="J63" s="191">
        <v>115</v>
      </c>
      <c r="K63" s="193">
        <f t="shared" si="6"/>
        <v>1374</v>
      </c>
      <c r="L63" s="194">
        <f t="shared" si="7"/>
        <v>0.14788505004843397</v>
      </c>
      <c r="N63" s="14">
        <v>9291</v>
      </c>
    </row>
    <row r="64" spans="2:14" ht="20.100000000000001" customHeight="1">
      <c r="B64" s="215" t="s">
        <v>167</v>
      </c>
      <c r="C64" s="216"/>
      <c r="D64" s="191">
        <v>19</v>
      </c>
      <c r="E64" s="192">
        <v>21</v>
      </c>
      <c r="F64" s="192">
        <v>27</v>
      </c>
      <c r="G64" s="192">
        <v>26</v>
      </c>
      <c r="H64" s="192">
        <v>19</v>
      </c>
      <c r="I64" s="192">
        <v>29</v>
      </c>
      <c r="J64" s="191">
        <v>18</v>
      </c>
      <c r="K64" s="193">
        <f t="shared" si="6"/>
        <v>159</v>
      </c>
      <c r="L64" s="194">
        <f t="shared" si="7"/>
        <v>0.18861209964412812</v>
      </c>
      <c r="N64" s="14">
        <v>843</v>
      </c>
    </row>
    <row r="65" spans="2:14" ht="20.100000000000001" customHeight="1">
      <c r="B65" s="215" t="s">
        <v>168</v>
      </c>
      <c r="C65" s="216"/>
      <c r="D65" s="191">
        <v>230</v>
      </c>
      <c r="E65" s="192">
        <v>163</v>
      </c>
      <c r="F65" s="192">
        <v>352</v>
      </c>
      <c r="G65" s="192">
        <v>211</v>
      </c>
      <c r="H65" s="192">
        <v>229</v>
      </c>
      <c r="I65" s="192">
        <v>280</v>
      </c>
      <c r="J65" s="191">
        <v>148</v>
      </c>
      <c r="K65" s="193">
        <f t="shared" si="6"/>
        <v>1613</v>
      </c>
      <c r="L65" s="194">
        <f t="shared" si="7"/>
        <v>0.16281417179771879</v>
      </c>
      <c r="N65" s="14">
        <v>9907</v>
      </c>
    </row>
    <row r="66" spans="2:14" ht="20.100000000000001" customHeight="1">
      <c r="B66" s="215" t="s">
        <v>169</v>
      </c>
      <c r="C66" s="216"/>
      <c r="D66" s="191">
        <v>121</v>
      </c>
      <c r="E66" s="192">
        <v>110</v>
      </c>
      <c r="F66" s="192">
        <v>164</v>
      </c>
      <c r="G66" s="192">
        <v>101</v>
      </c>
      <c r="H66" s="192">
        <v>98</v>
      </c>
      <c r="I66" s="192">
        <v>123</v>
      </c>
      <c r="J66" s="191">
        <v>66</v>
      </c>
      <c r="K66" s="193">
        <f t="shared" si="6"/>
        <v>783</v>
      </c>
      <c r="L66" s="194">
        <f t="shared" si="7"/>
        <v>0.1724669603524229</v>
      </c>
      <c r="N66" s="14">
        <v>4540</v>
      </c>
    </row>
    <row r="67" spans="2:14" ht="20.100000000000001" customHeight="1">
      <c r="B67" s="215" t="s">
        <v>170</v>
      </c>
      <c r="C67" s="216"/>
      <c r="D67" s="187">
        <v>571</v>
      </c>
      <c r="E67" s="188">
        <v>565</v>
      </c>
      <c r="F67" s="188">
        <v>1013</v>
      </c>
      <c r="G67" s="188">
        <v>557</v>
      </c>
      <c r="H67" s="188">
        <v>487</v>
      </c>
      <c r="I67" s="188">
        <v>578</v>
      </c>
      <c r="J67" s="187">
        <v>302</v>
      </c>
      <c r="K67" s="189">
        <f t="shared" si="6"/>
        <v>4073</v>
      </c>
      <c r="L67" s="195">
        <f t="shared" si="7"/>
        <v>0.188625943592831</v>
      </c>
      <c r="N67" s="14">
        <v>21593</v>
      </c>
    </row>
    <row r="68" spans="2:14" ht="20.100000000000001" customHeight="1">
      <c r="B68" s="215" t="s">
        <v>171</v>
      </c>
      <c r="C68" s="216"/>
      <c r="D68" s="187">
        <v>102</v>
      </c>
      <c r="E68" s="188">
        <v>93</v>
      </c>
      <c r="F68" s="188">
        <v>184</v>
      </c>
      <c r="G68" s="188">
        <v>105</v>
      </c>
      <c r="H68" s="188">
        <v>88</v>
      </c>
      <c r="I68" s="188">
        <v>89</v>
      </c>
      <c r="J68" s="187">
        <v>53</v>
      </c>
      <c r="K68" s="189">
        <f t="shared" si="6"/>
        <v>714</v>
      </c>
      <c r="L68" s="195">
        <f t="shared" si="7"/>
        <v>0.17376490630323679</v>
      </c>
      <c r="N68" s="14">
        <v>4109</v>
      </c>
    </row>
    <row r="69" spans="2:14" ht="20.100000000000001" customHeight="1">
      <c r="B69" s="215" t="s">
        <v>172</v>
      </c>
      <c r="C69" s="216"/>
      <c r="D69" s="187">
        <v>102</v>
      </c>
      <c r="E69" s="188">
        <v>118</v>
      </c>
      <c r="F69" s="188">
        <v>243</v>
      </c>
      <c r="G69" s="188">
        <v>122</v>
      </c>
      <c r="H69" s="188">
        <v>120</v>
      </c>
      <c r="I69" s="188">
        <v>132</v>
      </c>
      <c r="J69" s="187">
        <v>66</v>
      </c>
      <c r="K69" s="189">
        <f t="shared" si="6"/>
        <v>903</v>
      </c>
      <c r="L69" s="195">
        <f t="shared" si="7"/>
        <v>0.15612033195020747</v>
      </c>
      <c r="N69" s="14">
        <v>5784</v>
      </c>
    </row>
    <row r="70" spans="2:14" ht="20.100000000000001" customHeight="1">
      <c r="B70" s="215" t="s">
        <v>173</v>
      </c>
      <c r="C70" s="216"/>
      <c r="D70" s="187">
        <v>708</v>
      </c>
      <c r="E70" s="188">
        <v>500</v>
      </c>
      <c r="F70" s="188">
        <v>692</v>
      </c>
      <c r="G70" s="188">
        <v>472</v>
      </c>
      <c r="H70" s="188">
        <v>418</v>
      </c>
      <c r="I70" s="188">
        <v>458</v>
      </c>
      <c r="J70" s="187">
        <v>225</v>
      </c>
      <c r="K70" s="189">
        <f t="shared" si="6"/>
        <v>3473</v>
      </c>
      <c r="L70" s="195">
        <f t="shared" si="7"/>
        <v>0.22619512830532759</v>
      </c>
      <c r="N70" s="14">
        <v>15354</v>
      </c>
    </row>
    <row r="71" spans="2:14" ht="20.100000000000001" customHeight="1">
      <c r="B71" s="215" t="s">
        <v>174</v>
      </c>
      <c r="C71" s="216"/>
      <c r="D71" s="187">
        <v>125</v>
      </c>
      <c r="E71" s="188">
        <v>123</v>
      </c>
      <c r="F71" s="188">
        <v>204</v>
      </c>
      <c r="G71" s="188">
        <v>159</v>
      </c>
      <c r="H71" s="188">
        <v>131</v>
      </c>
      <c r="I71" s="188">
        <v>125</v>
      </c>
      <c r="J71" s="187">
        <v>68</v>
      </c>
      <c r="K71" s="189">
        <f t="shared" si="6"/>
        <v>935</v>
      </c>
      <c r="L71" s="195">
        <f t="shared" si="7"/>
        <v>0.20246860112602857</v>
      </c>
      <c r="N71" s="14">
        <v>4618</v>
      </c>
    </row>
    <row r="72" spans="2:14" ht="20.100000000000001" customHeight="1">
      <c r="B72" s="215" t="s">
        <v>175</v>
      </c>
      <c r="C72" s="216"/>
      <c r="D72" s="187">
        <v>182</v>
      </c>
      <c r="E72" s="188">
        <v>131</v>
      </c>
      <c r="F72" s="188">
        <v>177</v>
      </c>
      <c r="G72" s="188">
        <v>120</v>
      </c>
      <c r="H72" s="188">
        <v>97</v>
      </c>
      <c r="I72" s="188">
        <v>128</v>
      </c>
      <c r="J72" s="187">
        <v>68</v>
      </c>
      <c r="K72" s="189">
        <f t="shared" si="6"/>
        <v>903</v>
      </c>
      <c r="L72" s="195">
        <f t="shared" si="7"/>
        <v>0.21227080394922426</v>
      </c>
      <c r="N72" s="14">
        <v>4254</v>
      </c>
    </row>
    <row r="73" spans="2:14" ht="20.100000000000001" customHeight="1">
      <c r="B73" s="215" t="s">
        <v>176</v>
      </c>
      <c r="C73" s="216"/>
      <c r="D73" s="187">
        <v>137</v>
      </c>
      <c r="E73" s="188">
        <v>119</v>
      </c>
      <c r="F73" s="188">
        <v>152</v>
      </c>
      <c r="G73" s="188">
        <v>102</v>
      </c>
      <c r="H73" s="188">
        <v>88</v>
      </c>
      <c r="I73" s="188">
        <v>134</v>
      </c>
      <c r="J73" s="187">
        <v>61</v>
      </c>
      <c r="K73" s="189">
        <f t="shared" si="6"/>
        <v>793</v>
      </c>
      <c r="L73" s="195">
        <f t="shared" si="7"/>
        <v>0.20917963597995251</v>
      </c>
      <c r="N73" s="14">
        <v>3791</v>
      </c>
    </row>
    <row r="74" spans="2:14" ht="20.100000000000001" customHeight="1">
      <c r="B74" s="215" t="s">
        <v>177</v>
      </c>
      <c r="C74" s="216"/>
      <c r="D74" s="187">
        <v>122</v>
      </c>
      <c r="E74" s="188">
        <v>119</v>
      </c>
      <c r="F74" s="188">
        <v>162</v>
      </c>
      <c r="G74" s="188">
        <v>104</v>
      </c>
      <c r="H74" s="188">
        <v>80</v>
      </c>
      <c r="I74" s="188">
        <v>91</v>
      </c>
      <c r="J74" s="187">
        <v>47</v>
      </c>
      <c r="K74" s="189">
        <f t="shared" si="6"/>
        <v>725</v>
      </c>
      <c r="L74" s="196">
        <f t="shared" si="7"/>
        <v>0.2311125278928913</v>
      </c>
      <c r="N74" s="14">
        <v>3137</v>
      </c>
    </row>
    <row r="75" spans="2:14" ht="20.100000000000001" customHeight="1">
      <c r="B75" s="215" t="s">
        <v>178</v>
      </c>
      <c r="C75" s="216"/>
      <c r="D75" s="187">
        <v>270</v>
      </c>
      <c r="E75" s="188">
        <v>210</v>
      </c>
      <c r="F75" s="188">
        <v>278</v>
      </c>
      <c r="G75" s="188">
        <v>225</v>
      </c>
      <c r="H75" s="188">
        <v>159</v>
      </c>
      <c r="I75" s="188">
        <v>192</v>
      </c>
      <c r="J75" s="187">
        <v>106</v>
      </c>
      <c r="K75" s="189">
        <f t="shared" si="6"/>
        <v>1440</v>
      </c>
      <c r="L75" s="197">
        <f t="shared" si="7"/>
        <v>0.24448217317487267</v>
      </c>
      <c r="N75" s="14">
        <v>5890</v>
      </c>
    </row>
    <row r="76" spans="2:14" ht="20.100000000000001" customHeight="1">
      <c r="B76" s="215" t="s">
        <v>179</v>
      </c>
      <c r="C76" s="216"/>
      <c r="D76" s="187">
        <v>75</v>
      </c>
      <c r="E76" s="188">
        <v>72</v>
      </c>
      <c r="F76" s="188">
        <v>79</v>
      </c>
      <c r="G76" s="188">
        <v>68</v>
      </c>
      <c r="H76" s="188">
        <v>52</v>
      </c>
      <c r="I76" s="188">
        <v>64</v>
      </c>
      <c r="J76" s="187">
        <v>25</v>
      </c>
      <c r="K76" s="189">
        <f t="shared" si="6"/>
        <v>435</v>
      </c>
      <c r="L76" s="195">
        <f t="shared" si="7"/>
        <v>0.22609147609147609</v>
      </c>
      <c r="N76" s="14">
        <v>1924</v>
      </c>
    </row>
    <row r="77" spans="2:14" ht="20.100000000000001" customHeight="1">
      <c r="B77" s="215" t="s">
        <v>180</v>
      </c>
      <c r="C77" s="216"/>
      <c r="D77" s="187">
        <v>285</v>
      </c>
      <c r="E77" s="188">
        <v>204</v>
      </c>
      <c r="F77" s="188">
        <v>345</v>
      </c>
      <c r="G77" s="188">
        <v>235</v>
      </c>
      <c r="H77" s="188">
        <v>207</v>
      </c>
      <c r="I77" s="188">
        <v>228</v>
      </c>
      <c r="J77" s="187">
        <v>112</v>
      </c>
      <c r="K77" s="189">
        <f t="shared" si="6"/>
        <v>1616</v>
      </c>
      <c r="L77" s="195">
        <f t="shared" si="7"/>
        <v>0.20957074309428089</v>
      </c>
      <c r="N77" s="14">
        <v>7711</v>
      </c>
    </row>
    <row r="78" spans="2:14" ht="20.100000000000001" customHeight="1">
      <c r="B78" s="215" t="s">
        <v>181</v>
      </c>
      <c r="C78" s="216"/>
      <c r="D78" s="187">
        <v>52</v>
      </c>
      <c r="E78" s="188">
        <v>30</v>
      </c>
      <c r="F78" s="188">
        <v>45</v>
      </c>
      <c r="G78" s="188">
        <v>28</v>
      </c>
      <c r="H78" s="188">
        <v>25</v>
      </c>
      <c r="I78" s="188">
        <v>33</v>
      </c>
      <c r="J78" s="187">
        <v>18</v>
      </c>
      <c r="K78" s="189">
        <f t="shared" si="6"/>
        <v>231</v>
      </c>
      <c r="L78" s="195">
        <f t="shared" si="7"/>
        <v>0.19642857142857142</v>
      </c>
      <c r="N78" s="14">
        <v>1176</v>
      </c>
    </row>
    <row r="79" spans="2:14" ht="20.100000000000001" customHeight="1">
      <c r="B79" s="215" t="s">
        <v>182</v>
      </c>
      <c r="C79" s="216"/>
      <c r="D79" s="187">
        <v>232</v>
      </c>
      <c r="E79" s="188">
        <v>167</v>
      </c>
      <c r="F79" s="188">
        <v>368</v>
      </c>
      <c r="G79" s="188">
        <v>180</v>
      </c>
      <c r="H79" s="188">
        <v>150</v>
      </c>
      <c r="I79" s="188">
        <v>265</v>
      </c>
      <c r="J79" s="187">
        <v>125</v>
      </c>
      <c r="K79" s="189">
        <f t="shared" si="6"/>
        <v>1487</v>
      </c>
      <c r="L79" s="195">
        <f t="shared" si="7"/>
        <v>0.16895807294625612</v>
      </c>
      <c r="N79" s="14">
        <v>8801</v>
      </c>
    </row>
    <row r="80" spans="2:14" ht="20.100000000000001" customHeight="1">
      <c r="B80" s="215" t="s">
        <v>183</v>
      </c>
      <c r="C80" s="216"/>
      <c r="D80" s="45">
        <v>59</v>
      </c>
      <c r="E80" s="46">
        <v>44</v>
      </c>
      <c r="F80" s="46">
        <v>65</v>
      </c>
      <c r="G80" s="46">
        <v>50</v>
      </c>
      <c r="H80" s="46">
        <v>31</v>
      </c>
      <c r="I80" s="46">
        <v>72</v>
      </c>
      <c r="J80" s="45">
        <v>32</v>
      </c>
      <c r="K80" s="47">
        <f t="shared" si="6"/>
        <v>353</v>
      </c>
      <c r="L80" s="195">
        <f t="shared" si="7"/>
        <v>0.17236328125</v>
      </c>
      <c r="N80" s="14">
        <v>2048</v>
      </c>
    </row>
    <row r="81" spans="2:14" ht="20.100000000000001" customHeight="1">
      <c r="B81" s="215" t="s">
        <v>184</v>
      </c>
      <c r="C81" s="216"/>
      <c r="D81" s="45">
        <v>62</v>
      </c>
      <c r="E81" s="46">
        <v>57</v>
      </c>
      <c r="F81" s="46">
        <v>104</v>
      </c>
      <c r="G81" s="46">
        <v>52</v>
      </c>
      <c r="H81" s="46">
        <v>62</v>
      </c>
      <c r="I81" s="46">
        <v>66</v>
      </c>
      <c r="J81" s="45">
        <v>34</v>
      </c>
      <c r="K81" s="47">
        <f t="shared" si="6"/>
        <v>437</v>
      </c>
      <c r="L81" s="195">
        <f t="shared" si="7"/>
        <v>0.16428571428571428</v>
      </c>
      <c r="N81" s="14">
        <v>2660</v>
      </c>
    </row>
    <row r="82" spans="2:14" ht="20.100000000000001" customHeight="1">
      <c r="B82" s="215" t="s">
        <v>185</v>
      </c>
      <c r="C82" s="216"/>
      <c r="D82" s="40">
        <v>240</v>
      </c>
      <c r="E82" s="39">
        <v>163</v>
      </c>
      <c r="F82" s="39">
        <v>275</v>
      </c>
      <c r="G82" s="39">
        <v>130</v>
      </c>
      <c r="H82" s="39">
        <v>125</v>
      </c>
      <c r="I82" s="39">
        <v>169</v>
      </c>
      <c r="J82" s="40">
        <v>91</v>
      </c>
      <c r="K82" s="190">
        <f t="shared" si="6"/>
        <v>1193</v>
      </c>
      <c r="L82" s="197">
        <f t="shared" si="7"/>
        <v>0.18699059561128525</v>
      </c>
      <c r="N82" s="14">
        <v>6380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80:C80"/>
    <mergeCell ref="B81:C81"/>
    <mergeCell ref="B82:C82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9"/>
      <c r="C3" s="219"/>
      <c r="D3" s="219" t="s">
        <v>120</v>
      </c>
      <c r="E3" s="219"/>
      <c r="F3" s="219" t="s">
        <v>121</v>
      </c>
      <c r="G3" s="219"/>
      <c r="H3" s="219" t="s">
        <v>122</v>
      </c>
      <c r="I3" s="219"/>
      <c r="J3" s="219" t="s">
        <v>123</v>
      </c>
      <c r="K3" s="219"/>
      <c r="N3" s="109" t="s">
        <v>99</v>
      </c>
      <c r="O3" s="110"/>
      <c r="P3" s="111"/>
      <c r="Q3" s="61" t="s">
        <v>100</v>
      </c>
      <c r="R3" s="90" t="s">
        <v>101</v>
      </c>
      <c r="S3" s="90" t="s">
        <v>102</v>
      </c>
    </row>
    <row r="4" spans="1:19" ht="33" customHeight="1" thickTop="1" thickBot="1">
      <c r="B4" s="221"/>
      <c r="C4" s="221"/>
      <c r="D4" s="145" t="s">
        <v>125</v>
      </c>
      <c r="E4" s="146" t="s">
        <v>126</v>
      </c>
      <c r="F4" s="147" t="s">
        <v>125</v>
      </c>
      <c r="G4" s="148" t="s">
        <v>126</v>
      </c>
      <c r="H4" s="145" t="s">
        <v>125</v>
      </c>
      <c r="I4" s="146" t="s">
        <v>126</v>
      </c>
      <c r="J4" s="147" t="s">
        <v>125</v>
      </c>
      <c r="K4" s="148" t="s">
        <v>126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20" t="s">
        <v>112</v>
      </c>
      <c r="C5" s="220"/>
      <c r="D5" s="150">
        <v>6909</v>
      </c>
      <c r="E5" s="149">
        <v>392531.38000000018</v>
      </c>
      <c r="F5" s="151">
        <v>1927</v>
      </c>
      <c r="G5" s="152">
        <v>38601.100000000013</v>
      </c>
      <c r="H5" s="150">
        <v>551</v>
      </c>
      <c r="I5" s="149">
        <v>115738.08</v>
      </c>
      <c r="J5" s="151">
        <v>1226</v>
      </c>
      <c r="K5" s="152">
        <v>419612.97000000015</v>
      </c>
      <c r="M5" s="162">
        <f>Q5+Q7</f>
        <v>44373</v>
      </c>
      <c r="N5" s="121" t="s">
        <v>106</v>
      </c>
      <c r="O5" s="122"/>
      <c r="P5" s="134"/>
      <c r="Q5" s="123">
        <v>35044</v>
      </c>
      <c r="R5" s="124">
        <v>2170388.6800000002</v>
      </c>
      <c r="S5" s="124">
        <f>R5/Q5*100</f>
        <v>6193.3246204771149</v>
      </c>
    </row>
    <row r="6" spans="1:19" ht="20.100000000000001" customHeight="1">
      <c r="B6" s="217" t="s">
        <v>113</v>
      </c>
      <c r="C6" s="217"/>
      <c r="D6" s="153">
        <v>4958</v>
      </c>
      <c r="E6" s="154">
        <v>312535.87999999995</v>
      </c>
      <c r="F6" s="155">
        <v>1657</v>
      </c>
      <c r="G6" s="156">
        <v>31353.139999999996</v>
      </c>
      <c r="H6" s="153">
        <v>412</v>
      </c>
      <c r="I6" s="154">
        <v>91790.24</v>
      </c>
      <c r="J6" s="155">
        <v>854</v>
      </c>
      <c r="K6" s="156">
        <v>273833.66000000003</v>
      </c>
      <c r="M6" s="58"/>
      <c r="N6" s="125"/>
      <c r="O6" s="94" t="s">
        <v>103</v>
      </c>
      <c r="P6" s="107"/>
      <c r="Q6" s="98">
        <f>Q5/Q$13</f>
        <v>0.63604188975806308</v>
      </c>
      <c r="R6" s="99">
        <f>R5/R$13</f>
        <v>0.40016790988524192</v>
      </c>
      <c r="S6" s="100" t="s">
        <v>105</v>
      </c>
    </row>
    <row r="7" spans="1:19" ht="20.100000000000001" customHeight="1">
      <c r="B7" s="217" t="s">
        <v>114</v>
      </c>
      <c r="C7" s="217"/>
      <c r="D7" s="153">
        <v>3177</v>
      </c>
      <c r="E7" s="154">
        <v>196517.12999999998</v>
      </c>
      <c r="F7" s="155">
        <v>984</v>
      </c>
      <c r="G7" s="156">
        <v>17929.339999999997</v>
      </c>
      <c r="H7" s="153">
        <v>479</v>
      </c>
      <c r="I7" s="154">
        <v>110916.55000000002</v>
      </c>
      <c r="J7" s="155">
        <v>628</v>
      </c>
      <c r="K7" s="156">
        <v>205490.63</v>
      </c>
      <c r="M7" s="58"/>
      <c r="N7" s="126" t="s">
        <v>107</v>
      </c>
      <c r="O7" s="127"/>
      <c r="P7" s="135"/>
      <c r="Q7" s="128">
        <v>9329</v>
      </c>
      <c r="R7" s="129">
        <v>177959.83000000007</v>
      </c>
      <c r="S7" s="129">
        <f>R7/Q7*100</f>
        <v>1907.5981348483233</v>
      </c>
    </row>
    <row r="8" spans="1:19" ht="20.100000000000001" customHeight="1">
      <c r="B8" s="217" t="s">
        <v>115</v>
      </c>
      <c r="C8" s="217"/>
      <c r="D8" s="153">
        <v>1263</v>
      </c>
      <c r="E8" s="154">
        <v>80357.45</v>
      </c>
      <c r="F8" s="155">
        <v>312</v>
      </c>
      <c r="G8" s="156">
        <v>5697.6100000000006</v>
      </c>
      <c r="H8" s="153">
        <v>64</v>
      </c>
      <c r="I8" s="154">
        <v>14200.16</v>
      </c>
      <c r="J8" s="155">
        <v>336</v>
      </c>
      <c r="K8" s="156">
        <v>107368.18999999999</v>
      </c>
      <c r="L8" s="89"/>
      <c r="M8" s="88"/>
      <c r="N8" s="130"/>
      <c r="O8" s="94" t="s">
        <v>103</v>
      </c>
      <c r="P8" s="107"/>
      <c r="Q8" s="98">
        <f>Q7/Q$13</f>
        <v>0.16931956367860318</v>
      </c>
      <c r="R8" s="99">
        <f>R7/R$13</f>
        <v>3.2811548397235928E-2</v>
      </c>
      <c r="S8" s="100" t="s">
        <v>104</v>
      </c>
    </row>
    <row r="9" spans="1:19" ht="20.100000000000001" customHeight="1">
      <c r="B9" s="217" t="s">
        <v>116</v>
      </c>
      <c r="C9" s="217"/>
      <c r="D9" s="153">
        <v>1857</v>
      </c>
      <c r="E9" s="154">
        <v>134411.15000000002</v>
      </c>
      <c r="F9" s="155">
        <v>465</v>
      </c>
      <c r="G9" s="156">
        <v>10161.630000000001</v>
      </c>
      <c r="H9" s="153">
        <v>322</v>
      </c>
      <c r="I9" s="154">
        <v>67342.790000000008</v>
      </c>
      <c r="J9" s="155">
        <v>406</v>
      </c>
      <c r="K9" s="156">
        <v>134110.26</v>
      </c>
      <c r="L9" s="89"/>
      <c r="M9" s="88"/>
      <c r="N9" s="126" t="s">
        <v>108</v>
      </c>
      <c r="O9" s="127"/>
      <c r="P9" s="135"/>
      <c r="Q9" s="128">
        <v>3905</v>
      </c>
      <c r="R9" s="129">
        <v>882134.65000000061</v>
      </c>
      <c r="S9" s="129">
        <f>R9/Q9*100</f>
        <v>22589.875800256097</v>
      </c>
    </row>
    <row r="10" spans="1:19" ht="20.100000000000001" customHeight="1">
      <c r="B10" s="217" t="s">
        <v>117</v>
      </c>
      <c r="C10" s="217"/>
      <c r="D10" s="153">
        <v>4473</v>
      </c>
      <c r="E10" s="154">
        <v>289494.62999999995</v>
      </c>
      <c r="F10" s="155">
        <v>886</v>
      </c>
      <c r="G10" s="156">
        <v>17911.560000000009</v>
      </c>
      <c r="H10" s="153">
        <v>589</v>
      </c>
      <c r="I10" s="154">
        <v>144390.62</v>
      </c>
      <c r="J10" s="155">
        <v>986</v>
      </c>
      <c r="K10" s="156">
        <v>324795.70000000007</v>
      </c>
      <c r="L10" s="89"/>
      <c r="M10" s="88"/>
      <c r="N10" s="95"/>
      <c r="O10" s="94" t="s">
        <v>103</v>
      </c>
      <c r="P10" s="107"/>
      <c r="Q10" s="98">
        <f>Q9/Q$13</f>
        <v>7.0875002268726062E-2</v>
      </c>
      <c r="R10" s="99">
        <f>R9/R$13</f>
        <v>0.16264459098074988</v>
      </c>
      <c r="S10" s="100" t="s">
        <v>104</v>
      </c>
    </row>
    <row r="11" spans="1:19" ht="20.100000000000001" customHeight="1">
      <c r="B11" s="217" t="s">
        <v>118</v>
      </c>
      <c r="C11" s="217"/>
      <c r="D11" s="153">
        <v>9653</v>
      </c>
      <c r="E11" s="154">
        <v>580671.67000000016</v>
      </c>
      <c r="F11" s="155">
        <v>2241</v>
      </c>
      <c r="G11" s="156">
        <v>39823.199999999997</v>
      </c>
      <c r="H11" s="153">
        <v>1190</v>
      </c>
      <c r="I11" s="154">
        <v>277438.7</v>
      </c>
      <c r="J11" s="155">
        <v>1643</v>
      </c>
      <c r="K11" s="156">
        <v>491813.62999999995</v>
      </c>
      <c r="L11" s="89"/>
      <c r="M11" s="88"/>
      <c r="N11" s="126" t="s">
        <v>109</v>
      </c>
      <c r="O11" s="127"/>
      <c r="P11" s="135"/>
      <c r="Q11" s="101">
        <v>6819</v>
      </c>
      <c r="R11" s="102">
        <v>2193211.8099999996</v>
      </c>
      <c r="S11" s="102">
        <f>R11/Q11*100</f>
        <v>32163.246957031817</v>
      </c>
    </row>
    <row r="12" spans="1:19" ht="20.100000000000001" customHeight="1" thickBot="1">
      <c r="B12" s="218" t="s">
        <v>119</v>
      </c>
      <c r="C12" s="218"/>
      <c r="D12" s="157">
        <v>2754</v>
      </c>
      <c r="E12" s="158">
        <v>183869.39</v>
      </c>
      <c r="F12" s="159">
        <v>857</v>
      </c>
      <c r="G12" s="160">
        <v>16482.249999999996</v>
      </c>
      <c r="H12" s="157">
        <v>298</v>
      </c>
      <c r="I12" s="158">
        <v>60317.509999999995</v>
      </c>
      <c r="J12" s="159">
        <v>740</v>
      </c>
      <c r="K12" s="160">
        <v>236186.76999999996</v>
      </c>
      <c r="L12" s="89"/>
      <c r="M12" s="88"/>
      <c r="N12" s="125"/>
      <c r="O12" s="84" t="s">
        <v>103</v>
      </c>
      <c r="P12" s="108"/>
      <c r="Q12" s="103">
        <f>Q11/Q$13</f>
        <v>0.12376354429460769</v>
      </c>
      <c r="R12" s="104">
        <f>R11/R$13</f>
        <v>0.40437595073677224</v>
      </c>
      <c r="S12" s="105" t="s">
        <v>104</v>
      </c>
    </row>
    <row r="13" spans="1:19" ht="20.100000000000001" customHeight="1" thickTop="1">
      <c r="B13" s="161" t="s">
        <v>124</v>
      </c>
      <c r="C13" s="161"/>
      <c r="D13" s="150">
        <v>35044</v>
      </c>
      <c r="E13" s="149">
        <v>2170388.6800000002</v>
      </c>
      <c r="F13" s="151">
        <v>9329</v>
      </c>
      <c r="G13" s="152">
        <v>177959.83000000007</v>
      </c>
      <c r="H13" s="150">
        <v>3905</v>
      </c>
      <c r="I13" s="149">
        <v>882134.65000000061</v>
      </c>
      <c r="J13" s="151">
        <v>6819</v>
      </c>
      <c r="K13" s="152">
        <v>2193211.8099999996</v>
      </c>
      <c r="M13" s="58"/>
      <c r="N13" s="131" t="s">
        <v>110</v>
      </c>
      <c r="O13" s="132"/>
      <c r="P13" s="133"/>
      <c r="Q13" s="96">
        <f>Q5+Q7+Q9+Q11</f>
        <v>55097</v>
      </c>
      <c r="R13" s="97">
        <f>R5+R7+R9+R11</f>
        <v>5423694.9700000007</v>
      </c>
      <c r="S13" s="97">
        <f>R13/Q13*100</f>
        <v>9843.902517378443</v>
      </c>
    </row>
    <row r="14" spans="1:19" ht="20.100000000000001" customHeight="1">
      <c r="N14" s="130"/>
      <c r="O14" s="94" t="s">
        <v>103</v>
      </c>
      <c r="P14" s="107"/>
      <c r="Q14" s="98">
        <f>Q13/Q$13</f>
        <v>1</v>
      </c>
      <c r="R14" s="99">
        <f>R13/R$13</f>
        <v>1</v>
      </c>
      <c r="S14" s="100" t="s">
        <v>104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0.65099406388391601</v>
      </c>
      <c r="O16" s="58">
        <f>F5/(D5+F5+H5+J5)</f>
        <v>0.18156977292000376</v>
      </c>
      <c r="P16" s="58">
        <f>H5/(D5+F5+H5+J5)</f>
        <v>5.1917459719212286E-2</v>
      </c>
      <c r="Q16" s="58">
        <f>J5/(D5+F5+H5+J5)</f>
        <v>0.11551870347686799</v>
      </c>
    </row>
    <row r="17" spans="13:17" ht="20.100000000000001" customHeight="1">
      <c r="M17" s="14" t="s">
        <v>132</v>
      </c>
      <c r="N17" s="58">
        <f t="shared" ref="N17:N23" si="0">D6/(D6+F6+H6+J6)</f>
        <v>0.62910798122065725</v>
      </c>
      <c r="O17" s="58">
        <f t="shared" ref="O17:O23" si="1">F6/(D6+F6+H6+J6)</f>
        <v>0.21025250602715392</v>
      </c>
      <c r="P17" s="58">
        <f t="shared" ref="P17:P23" si="2">H6/(D6+F6+H6+J6)</f>
        <v>5.2277629742418473E-2</v>
      </c>
      <c r="Q17" s="58">
        <f t="shared" ref="Q17:Q23" si="3">J6/(D6+F6+H6+J6)</f>
        <v>0.10836188300977033</v>
      </c>
    </row>
    <row r="18" spans="13:17" ht="20.100000000000001" customHeight="1">
      <c r="M18" s="14" t="s">
        <v>133</v>
      </c>
      <c r="N18" s="58">
        <f t="shared" si="0"/>
        <v>0.60307517084282458</v>
      </c>
      <c r="O18" s="58">
        <f t="shared" si="1"/>
        <v>0.18678815489749431</v>
      </c>
      <c r="P18" s="58">
        <f t="shared" si="2"/>
        <v>9.0926347760060741E-2</v>
      </c>
      <c r="Q18" s="58">
        <f t="shared" si="3"/>
        <v>0.11921032649962035</v>
      </c>
    </row>
    <row r="19" spans="13:17" ht="20.100000000000001" customHeight="1">
      <c r="M19" s="14" t="s">
        <v>134</v>
      </c>
      <c r="N19" s="58">
        <f t="shared" si="0"/>
        <v>0.639493670886076</v>
      </c>
      <c r="O19" s="58">
        <f t="shared" si="1"/>
        <v>0.1579746835443038</v>
      </c>
      <c r="P19" s="58">
        <f t="shared" si="2"/>
        <v>3.2405063291139242E-2</v>
      </c>
      <c r="Q19" s="58">
        <f t="shared" si="3"/>
        <v>0.17012658227848101</v>
      </c>
    </row>
    <row r="20" spans="13:17" ht="20.100000000000001" customHeight="1">
      <c r="M20" s="14" t="s">
        <v>135</v>
      </c>
      <c r="N20" s="58">
        <f t="shared" si="0"/>
        <v>0.6088524590163934</v>
      </c>
      <c r="O20" s="58">
        <f t="shared" si="1"/>
        <v>0.15245901639344261</v>
      </c>
      <c r="P20" s="58">
        <f t="shared" si="2"/>
        <v>0.10557377049180328</v>
      </c>
      <c r="Q20" s="58">
        <f t="shared" si="3"/>
        <v>0.13311475409836065</v>
      </c>
    </row>
    <row r="21" spans="13:17" ht="20.100000000000001" customHeight="1">
      <c r="M21" s="14" t="s">
        <v>136</v>
      </c>
      <c r="N21" s="58">
        <f t="shared" si="0"/>
        <v>0.64508220363426594</v>
      </c>
      <c r="O21" s="58">
        <f t="shared" si="1"/>
        <v>0.1277761753677531</v>
      </c>
      <c r="P21" s="58">
        <f t="shared" si="2"/>
        <v>8.4943755408133828E-2</v>
      </c>
      <c r="Q21" s="58">
        <f t="shared" si="3"/>
        <v>0.14219786558984712</v>
      </c>
    </row>
    <row r="22" spans="13:17" ht="20.100000000000001" customHeight="1">
      <c r="M22" s="14" t="s">
        <v>137</v>
      </c>
      <c r="N22" s="58">
        <f t="shared" si="0"/>
        <v>0.65546275548312627</v>
      </c>
      <c r="O22" s="58">
        <f t="shared" si="1"/>
        <v>0.15216948462008556</v>
      </c>
      <c r="P22" s="58">
        <f t="shared" si="2"/>
        <v>8.0803965505534051E-2</v>
      </c>
      <c r="Q22" s="58">
        <f t="shared" si="3"/>
        <v>0.11156379439125416</v>
      </c>
    </row>
    <row r="23" spans="13:17" ht="20.100000000000001" customHeight="1">
      <c r="M23" s="14" t="s">
        <v>138</v>
      </c>
      <c r="N23" s="58">
        <f t="shared" si="0"/>
        <v>0.59238545923854591</v>
      </c>
      <c r="O23" s="58">
        <f t="shared" si="1"/>
        <v>0.18434071843407185</v>
      </c>
      <c r="P23" s="58">
        <f t="shared" si="2"/>
        <v>6.4099806409980642E-2</v>
      </c>
      <c r="Q23" s="58">
        <f t="shared" si="3"/>
        <v>0.1591740159174016</v>
      </c>
    </row>
    <row r="24" spans="13:17" ht="20.100000000000001" customHeight="1">
      <c r="M24" s="14" t="s">
        <v>139</v>
      </c>
      <c r="N24" s="58">
        <f t="shared" ref="N24" si="4">D13/(D13+F13+H13+J13)</f>
        <v>0.63604188975806308</v>
      </c>
      <c r="O24" s="58">
        <f t="shared" ref="O24" si="5">F13/(D13+F13+H13+J13)</f>
        <v>0.16931956367860318</v>
      </c>
      <c r="P24" s="58">
        <f t="shared" ref="P24" si="6">H13/(D13+F13+H13+J13)</f>
        <v>7.0875002268726062E-2</v>
      </c>
      <c r="Q24" s="58">
        <f t="shared" ref="Q24" si="7">J13/(D13+F13+H13+J13)</f>
        <v>0.12376354429460769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0.40614388948769781</v>
      </c>
      <c r="O29" s="58">
        <f>G5/(E5+G5+I5+K5)</f>
        <v>3.9939739066220822E-2</v>
      </c>
      <c r="P29" s="58">
        <f>I5/(E5+G5+I5+K5)</f>
        <v>0.11975173544861129</v>
      </c>
      <c r="Q29" s="58">
        <f>K5/(E5+G5+I5+K5)</f>
        <v>0.43416463599747018</v>
      </c>
    </row>
    <row r="30" spans="13:17" ht="20.100000000000001" customHeight="1">
      <c r="M30" s="14" t="s">
        <v>132</v>
      </c>
      <c r="N30" s="58">
        <f t="shared" ref="N30:N37" si="8">E6/(E6+G6+I6+K6)</f>
        <v>0.44049357127985772</v>
      </c>
      <c r="O30" s="58">
        <f t="shared" ref="O30:O37" si="9">G6/(E6+G6+I6+K6)</f>
        <v>4.4189667469339389E-2</v>
      </c>
      <c r="P30" s="58">
        <f t="shared" ref="P30:P37" si="10">I6/(E6+G6+I6+K6)</f>
        <v>0.12937078016845699</v>
      </c>
      <c r="Q30" s="58">
        <f t="shared" ref="Q30:Q37" si="11">K6/(E6+G6+I6+K6)</f>
        <v>0.38594598108234601</v>
      </c>
    </row>
    <row r="31" spans="13:17" ht="20.100000000000001" customHeight="1">
      <c r="M31" s="14" t="s">
        <v>133</v>
      </c>
      <c r="N31" s="58">
        <f t="shared" si="8"/>
        <v>0.37019078610460709</v>
      </c>
      <c r="O31" s="58">
        <f t="shared" si="9"/>
        <v>3.3774544076319329E-2</v>
      </c>
      <c r="P31" s="58">
        <f t="shared" si="10"/>
        <v>0.20893997809000656</v>
      </c>
      <c r="Q31" s="58">
        <f t="shared" si="11"/>
        <v>0.38709469172906696</v>
      </c>
    </row>
    <row r="32" spans="13:17" ht="20.100000000000001" customHeight="1">
      <c r="M32" s="14" t="s">
        <v>134</v>
      </c>
      <c r="N32" s="58">
        <f t="shared" si="8"/>
        <v>0.38703463159573387</v>
      </c>
      <c r="O32" s="58">
        <f t="shared" si="9"/>
        <v>2.7442040374926899E-2</v>
      </c>
      <c r="P32" s="58">
        <f t="shared" si="10"/>
        <v>6.8393829000303968E-2</v>
      </c>
      <c r="Q32" s="58">
        <f t="shared" si="11"/>
        <v>0.51712949902903527</v>
      </c>
    </row>
    <row r="33" spans="13:17" ht="20.100000000000001" customHeight="1">
      <c r="M33" s="14" t="s">
        <v>135</v>
      </c>
      <c r="N33" s="58">
        <f t="shared" si="8"/>
        <v>0.38844253332186213</v>
      </c>
      <c r="O33" s="58">
        <f t="shared" si="9"/>
        <v>2.9366680516307118E-2</v>
      </c>
      <c r="P33" s="58">
        <f t="shared" si="10"/>
        <v>0.19461781220205437</v>
      </c>
      <c r="Q33" s="58">
        <f t="shared" si="11"/>
        <v>0.3875729739597763</v>
      </c>
    </row>
    <row r="34" spans="13:17" ht="20.100000000000001" customHeight="1">
      <c r="M34" s="14" t="s">
        <v>136</v>
      </c>
      <c r="N34" s="58">
        <f t="shared" si="8"/>
        <v>0.37277545980967541</v>
      </c>
      <c r="O34" s="58">
        <f t="shared" si="9"/>
        <v>2.306429661547986E-2</v>
      </c>
      <c r="P34" s="58">
        <f t="shared" si="10"/>
        <v>0.18592842210131538</v>
      </c>
      <c r="Q34" s="58">
        <f t="shared" si="11"/>
        <v>0.41823182147352939</v>
      </c>
    </row>
    <row r="35" spans="13:17" ht="20.100000000000001" customHeight="1">
      <c r="M35" s="14" t="s">
        <v>137</v>
      </c>
      <c r="N35" s="58">
        <f t="shared" si="8"/>
        <v>0.41782539299233717</v>
      </c>
      <c r="O35" s="58">
        <f t="shared" si="9"/>
        <v>2.8654995671155155E-2</v>
      </c>
      <c r="P35" s="58">
        <f t="shared" si="10"/>
        <v>0.19963249431263472</v>
      </c>
      <c r="Q35" s="58">
        <f t="shared" si="11"/>
        <v>0.3538871170238731</v>
      </c>
    </row>
    <row r="36" spans="13:17" ht="20.100000000000001" customHeight="1">
      <c r="M36" s="14" t="s">
        <v>138</v>
      </c>
      <c r="N36" s="58">
        <f t="shared" si="8"/>
        <v>0.37006581304294417</v>
      </c>
      <c r="O36" s="58">
        <f t="shared" si="9"/>
        <v>3.3173097746324522E-2</v>
      </c>
      <c r="P36" s="58">
        <f t="shared" si="10"/>
        <v>0.12139839251588266</v>
      </c>
      <c r="Q36" s="58">
        <f t="shared" si="11"/>
        <v>0.4753626966948486</v>
      </c>
    </row>
    <row r="37" spans="13:17" ht="20.100000000000001" customHeight="1">
      <c r="M37" s="14" t="s">
        <v>139</v>
      </c>
      <c r="N37" s="58">
        <f t="shared" si="8"/>
        <v>0.40016790988524192</v>
      </c>
      <c r="O37" s="58">
        <f t="shared" si="9"/>
        <v>3.2811548397235928E-2</v>
      </c>
      <c r="P37" s="58">
        <f t="shared" si="10"/>
        <v>0.16264459098074988</v>
      </c>
      <c r="Q37" s="58">
        <f t="shared" si="11"/>
        <v>0.40437595073677224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/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97</v>
      </c>
    </row>
    <row r="2" spans="1:14" s="14" customFormat="1" ht="20.100000000000001" customHeight="1"/>
    <row r="3" spans="1:14" s="14" customFormat="1" ht="20.100000000000001" customHeight="1">
      <c r="B3" s="203" t="s">
        <v>53</v>
      </c>
      <c r="C3" s="235"/>
      <c r="D3" s="236"/>
      <c r="E3" s="239" t="s">
        <v>51</v>
      </c>
      <c r="F3" s="226" t="s">
        <v>98</v>
      </c>
      <c r="G3" s="239" t="s">
        <v>56</v>
      </c>
      <c r="H3" s="226" t="s">
        <v>98</v>
      </c>
    </row>
    <row r="4" spans="1:14" s="14" customFormat="1" ht="20.100000000000001" customHeight="1" thickBot="1">
      <c r="B4" s="204"/>
      <c r="C4" s="237"/>
      <c r="D4" s="238"/>
      <c r="E4" s="240"/>
      <c r="F4" s="227"/>
      <c r="G4" s="240"/>
      <c r="H4" s="227"/>
      <c r="N4" s="24"/>
    </row>
    <row r="5" spans="1:14" s="14" customFormat="1" ht="20.100000000000001" customHeight="1" thickTop="1">
      <c r="B5" s="228" t="s">
        <v>68</v>
      </c>
      <c r="C5" s="231" t="s">
        <v>3</v>
      </c>
      <c r="D5" s="232"/>
      <c r="E5" s="163">
        <v>4980</v>
      </c>
      <c r="F5" s="164">
        <f t="shared" ref="F5:F16" si="0">E5/SUM(E$5:E$16)</f>
        <v>0.14210706540349274</v>
      </c>
      <c r="G5" s="165">
        <v>328324.27000000008</v>
      </c>
      <c r="H5" s="166">
        <f t="shared" ref="H5:H16" si="1">G5/SUM(G$5:G$16)</f>
        <v>0.15127441136488054</v>
      </c>
      <c r="N5" s="24"/>
    </row>
    <row r="6" spans="1:14" s="14" customFormat="1" ht="20.100000000000001" customHeight="1">
      <c r="B6" s="229"/>
      <c r="C6" s="233" t="s">
        <v>8</v>
      </c>
      <c r="D6" s="234"/>
      <c r="E6" s="167">
        <v>228</v>
      </c>
      <c r="F6" s="168">
        <f t="shared" si="0"/>
        <v>6.5061066088346079E-3</v>
      </c>
      <c r="G6" s="169">
        <v>16934.070000000003</v>
      </c>
      <c r="H6" s="170">
        <f t="shared" si="1"/>
        <v>7.8023213795973181E-3</v>
      </c>
      <c r="N6" s="24"/>
    </row>
    <row r="7" spans="1:14" s="14" customFormat="1" ht="20.100000000000001" customHeight="1">
      <c r="B7" s="229"/>
      <c r="C7" s="233" t="s">
        <v>9</v>
      </c>
      <c r="D7" s="234"/>
      <c r="E7" s="167">
        <v>2472</v>
      </c>
      <c r="F7" s="168">
        <f t="shared" si="0"/>
        <v>7.0539892706312071E-2</v>
      </c>
      <c r="G7" s="169">
        <v>118319.27</v>
      </c>
      <c r="H7" s="170">
        <f t="shared" si="1"/>
        <v>5.451524470722912E-2</v>
      </c>
      <c r="N7" s="24"/>
    </row>
    <row r="8" spans="1:14" s="14" customFormat="1" ht="20.100000000000001" customHeight="1">
      <c r="B8" s="229"/>
      <c r="C8" s="233" t="s">
        <v>10</v>
      </c>
      <c r="D8" s="234"/>
      <c r="E8" s="167">
        <v>443</v>
      </c>
      <c r="F8" s="168">
        <f t="shared" si="0"/>
        <v>1.2641250998744436E-2</v>
      </c>
      <c r="G8" s="169">
        <v>20702.309999999998</v>
      </c>
      <c r="H8" s="170">
        <f t="shared" si="1"/>
        <v>9.5385265278843962E-3</v>
      </c>
      <c r="N8" s="24"/>
    </row>
    <row r="9" spans="1:14" s="14" customFormat="1" ht="20.100000000000001" customHeight="1">
      <c r="B9" s="229"/>
      <c r="C9" s="222" t="s">
        <v>70</v>
      </c>
      <c r="D9" s="223"/>
      <c r="E9" s="167">
        <v>5037</v>
      </c>
      <c r="F9" s="168">
        <f t="shared" si="0"/>
        <v>0.14373359205570141</v>
      </c>
      <c r="G9" s="169">
        <v>67765.080000000016</v>
      </c>
      <c r="H9" s="170">
        <f t="shared" si="1"/>
        <v>3.122255503101869E-2</v>
      </c>
      <c r="N9" s="24"/>
    </row>
    <row r="10" spans="1:14" s="14" customFormat="1" ht="20.100000000000001" customHeight="1">
      <c r="B10" s="229"/>
      <c r="C10" s="233" t="s">
        <v>54</v>
      </c>
      <c r="D10" s="234"/>
      <c r="E10" s="167">
        <v>6857</v>
      </c>
      <c r="F10" s="168">
        <f t="shared" si="0"/>
        <v>0.19566830270517063</v>
      </c>
      <c r="G10" s="169">
        <v>813336.87000000011</v>
      </c>
      <c r="H10" s="170">
        <f t="shared" si="1"/>
        <v>0.37474249543173993</v>
      </c>
      <c r="N10" s="24"/>
    </row>
    <row r="11" spans="1:14" s="14" customFormat="1" ht="20.100000000000001" customHeight="1">
      <c r="B11" s="229"/>
      <c r="C11" s="233" t="s">
        <v>55</v>
      </c>
      <c r="D11" s="234"/>
      <c r="E11" s="167">
        <v>3192</v>
      </c>
      <c r="F11" s="168">
        <f t="shared" si="0"/>
        <v>9.1085492523684516E-2</v>
      </c>
      <c r="G11" s="169">
        <v>294177.40000000008</v>
      </c>
      <c r="H11" s="170">
        <f t="shared" si="1"/>
        <v>0.13554134460376935</v>
      </c>
      <c r="N11" s="24"/>
    </row>
    <row r="12" spans="1:14" s="14" customFormat="1" ht="20.100000000000001" customHeight="1">
      <c r="B12" s="229"/>
      <c r="C12" s="222" t="s">
        <v>151</v>
      </c>
      <c r="D12" s="223"/>
      <c r="E12" s="167">
        <v>1122</v>
      </c>
      <c r="F12" s="168">
        <f t="shared" si="0"/>
        <v>3.2016893048738726E-2</v>
      </c>
      <c r="G12" s="169">
        <v>130405.68999999997</v>
      </c>
      <c r="H12" s="170">
        <f t="shared" si="1"/>
        <v>6.0084026055646382E-2</v>
      </c>
      <c r="N12" s="24"/>
    </row>
    <row r="13" spans="1:14" s="14" customFormat="1" ht="20.100000000000001" customHeight="1">
      <c r="B13" s="229"/>
      <c r="C13" s="222" t="s">
        <v>149</v>
      </c>
      <c r="D13" s="223"/>
      <c r="E13" s="167">
        <v>205</v>
      </c>
      <c r="F13" s="168">
        <f t="shared" si="0"/>
        <v>5.8497888368907658E-3</v>
      </c>
      <c r="G13" s="169">
        <v>16234.569999999998</v>
      </c>
      <c r="H13" s="170">
        <f t="shared" si="1"/>
        <v>7.4800288766710653E-3</v>
      </c>
      <c r="N13" s="24"/>
    </row>
    <row r="14" spans="1:14" s="14" customFormat="1" ht="20.100000000000001" customHeight="1">
      <c r="B14" s="229"/>
      <c r="C14" s="222" t="s">
        <v>150</v>
      </c>
      <c r="D14" s="223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29"/>
      <c r="C15" s="222" t="s">
        <v>72</v>
      </c>
      <c r="D15" s="223"/>
      <c r="E15" s="167">
        <v>9452</v>
      </c>
      <c r="F15" s="168">
        <f t="shared" si="0"/>
        <v>0.26971806871361714</v>
      </c>
      <c r="G15" s="169">
        <v>129984.20999999996</v>
      </c>
      <c r="H15" s="170">
        <f t="shared" si="1"/>
        <v>5.9889830424290615E-2</v>
      </c>
      <c r="N15" s="24"/>
    </row>
    <row r="16" spans="1:14" s="14" customFormat="1" ht="20.100000000000001" customHeight="1">
      <c r="B16" s="230"/>
      <c r="C16" s="224" t="s">
        <v>71</v>
      </c>
      <c r="D16" s="225"/>
      <c r="E16" s="171">
        <v>1056</v>
      </c>
      <c r="F16" s="172">
        <f t="shared" si="0"/>
        <v>3.0133546398812921E-2</v>
      </c>
      <c r="G16" s="173">
        <v>234204.93999999994</v>
      </c>
      <c r="H16" s="174">
        <f t="shared" si="1"/>
        <v>0.10790921559727262</v>
      </c>
      <c r="N16" s="24"/>
    </row>
    <row r="17" spans="2:8" s="14" customFormat="1" ht="20.100000000000001" hidden="1" customHeight="1">
      <c r="B17" s="241" t="s">
        <v>69</v>
      </c>
      <c r="C17" s="242" t="s">
        <v>83</v>
      </c>
      <c r="D17" s="243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29"/>
      <c r="C18" s="222" t="s">
        <v>84</v>
      </c>
      <c r="D18" s="223"/>
      <c r="E18" s="167">
        <v>0</v>
      </c>
      <c r="F18" s="168">
        <f t="shared" si="2"/>
        <v>0</v>
      </c>
      <c r="G18" s="169">
        <v>0</v>
      </c>
      <c r="H18" s="170">
        <f t="shared" si="3"/>
        <v>0</v>
      </c>
    </row>
    <row r="19" spans="2:8" s="14" customFormat="1" ht="20.100000000000001" customHeight="1">
      <c r="B19" s="229"/>
      <c r="C19" s="222" t="s">
        <v>85</v>
      </c>
      <c r="D19" s="223"/>
      <c r="E19" s="167">
        <v>754</v>
      </c>
      <c r="F19" s="168">
        <f t="shared" si="2"/>
        <v>8.0823239361131949E-2</v>
      </c>
      <c r="G19" s="169">
        <v>24595.349999999991</v>
      </c>
      <c r="H19" s="170">
        <f t="shared" si="3"/>
        <v>0.13820731341449355</v>
      </c>
    </row>
    <row r="20" spans="2:8" s="14" customFormat="1" ht="20.100000000000001" customHeight="1">
      <c r="B20" s="229"/>
      <c r="C20" s="222" t="s">
        <v>86</v>
      </c>
      <c r="D20" s="223"/>
      <c r="E20" s="167">
        <v>197</v>
      </c>
      <c r="F20" s="168">
        <f t="shared" si="2"/>
        <v>2.1116947154035802E-2</v>
      </c>
      <c r="G20" s="169">
        <v>7359.5599999999995</v>
      </c>
      <c r="H20" s="170">
        <f t="shared" si="3"/>
        <v>4.1355175491008277E-2</v>
      </c>
    </row>
    <row r="21" spans="2:8" s="14" customFormat="1" ht="20.100000000000001" customHeight="1">
      <c r="B21" s="229"/>
      <c r="C21" s="222" t="s">
        <v>87</v>
      </c>
      <c r="D21" s="223"/>
      <c r="E21" s="167">
        <v>489</v>
      </c>
      <c r="F21" s="168">
        <f t="shared" si="2"/>
        <v>5.2417193697073643E-2</v>
      </c>
      <c r="G21" s="169">
        <v>5856.7599999999993</v>
      </c>
      <c r="H21" s="170">
        <f t="shared" si="3"/>
        <v>3.2910573133273953E-2</v>
      </c>
    </row>
    <row r="22" spans="2:8" s="14" customFormat="1" ht="20.100000000000001" hidden="1" customHeight="1">
      <c r="B22" s="229"/>
      <c r="C22" s="222" t="s">
        <v>88</v>
      </c>
      <c r="D22" s="223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29"/>
      <c r="C23" s="222" t="s">
        <v>89</v>
      </c>
      <c r="D23" s="223"/>
      <c r="E23" s="167">
        <v>2427</v>
      </c>
      <c r="F23" s="168">
        <f t="shared" si="2"/>
        <v>0.26015650123271516</v>
      </c>
      <c r="G23" s="169">
        <v>84691.67</v>
      </c>
      <c r="H23" s="170">
        <f t="shared" si="3"/>
        <v>0.47590329795212777</v>
      </c>
    </row>
    <row r="24" spans="2:8" s="14" customFormat="1" ht="20.100000000000001" customHeight="1">
      <c r="B24" s="229"/>
      <c r="C24" s="222" t="s">
        <v>90</v>
      </c>
      <c r="D24" s="223"/>
      <c r="E24" s="167">
        <v>72</v>
      </c>
      <c r="F24" s="168">
        <f t="shared" si="2"/>
        <v>7.7178690106120698E-3</v>
      </c>
      <c r="G24" s="169">
        <v>2821.1299999999997</v>
      </c>
      <c r="H24" s="170">
        <f t="shared" si="3"/>
        <v>1.5852622471037425E-2</v>
      </c>
    </row>
    <row r="25" spans="2:8" s="14" customFormat="1" ht="20.100000000000001" customHeight="1">
      <c r="B25" s="229"/>
      <c r="C25" s="222" t="s">
        <v>144</v>
      </c>
      <c r="D25" s="223"/>
      <c r="E25" s="167">
        <v>10</v>
      </c>
      <c r="F25" s="168">
        <f t="shared" si="2"/>
        <v>1.0719262514738985E-3</v>
      </c>
      <c r="G25" s="169">
        <v>389.47</v>
      </c>
      <c r="H25" s="170">
        <f t="shared" si="3"/>
        <v>2.1885276019874824E-3</v>
      </c>
    </row>
    <row r="26" spans="2:8" s="14" customFormat="1" ht="20.100000000000001" customHeight="1">
      <c r="B26" s="229"/>
      <c r="C26" s="222" t="s">
        <v>145</v>
      </c>
      <c r="D26" s="223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29"/>
      <c r="C27" s="222" t="s">
        <v>92</v>
      </c>
      <c r="D27" s="223"/>
      <c r="E27" s="167">
        <v>5159</v>
      </c>
      <c r="F27" s="168">
        <f t="shared" si="2"/>
        <v>0.55300675313538428</v>
      </c>
      <c r="G27" s="169">
        <v>33207.96</v>
      </c>
      <c r="H27" s="170">
        <f t="shared" si="3"/>
        <v>0.1866036846629939</v>
      </c>
    </row>
    <row r="28" spans="2:8" s="14" customFormat="1" ht="20.100000000000001" customHeight="1">
      <c r="B28" s="230"/>
      <c r="C28" s="222" t="s">
        <v>91</v>
      </c>
      <c r="D28" s="223"/>
      <c r="E28" s="171">
        <v>221</v>
      </c>
      <c r="F28" s="172">
        <f t="shared" si="2"/>
        <v>2.3689570157573159E-2</v>
      </c>
      <c r="G28" s="173">
        <v>19037.929999999997</v>
      </c>
      <c r="H28" s="174">
        <f t="shared" si="3"/>
        <v>0.10697880527307763</v>
      </c>
    </row>
    <row r="29" spans="2:8" s="14" customFormat="1" ht="20.100000000000001" customHeight="1">
      <c r="B29" s="252" t="s">
        <v>82</v>
      </c>
      <c r="C29" s="242" t="s">
        <v>73</v>
      </c>
      <c r="D29" s="243"/>
      <c r="E29" s="175">
        <v>192</v>
      </c>
      <c r="F29" s="176">
        <f t="shared" ref="F29:F40" si="4">E29/SUM(E$29:E$40)</f>
        <v>4.9167733674775928E-2</v>
      </c>
      <c r="G29" s="177">
        <v>35691.780000000006</v>
      </c>
      <c r="H29" s="178">
        <f t="shared" ref="H29:H40" si="5">G29/SUM(G$29:G$40)</f>
        <v>4.0460693840787251E-2</v>
      </c>
    </row>
    <row r="30" spans="2:8" s="14" customFormat="1" ht="20.100000000000001" customHeight="1">
      <c r="B30" s="253"/>
      <c r="C30" s="222" t="s">
        <v>74</v>
      </c>
      <c r="D30" s="223"/>
      <c r="E30" s="167">
        <v>4</v>
      </c>
      <c r="F30" s="168">
        <f t="shared" si="4"/>
        <v>1.0243277848911651E-3</v>
      </c>
      <c r="G30" s="169">
        <v>650.79999999999995</v>
      </c>
      <c r="H30" s="170">
        <f t="shared" si="5"/>
        <v>7.3775585167185087E-4</v>
      </c>
    </row>
    <row r="31" spans="2:8" s="14" customFormat="1" ht="20.100000000000001" customHeight="1">
      <c r="B31" s="253"/>
      <c r="C31" s="222" t="s">
        <v>75</v>
      </c>
      <c r="D31" s="223"/>
      <c r="E31" s="167">
        <v>132</v>
      </c>
      <c r="F31" s="168">
        <f t="shared" si="4"/>
        <v>3.3802816901408447E-2</v>
      </c>
      <c r="G31" s="169">
        <v>18792.430000000004</v>
      </c>
      <c r="H31" s="170">
        <f t="shared" si="5"/>
        <v>2.1303357713020353E-2</v>
      </c>
    </row>
    <row r="32" spans="2:8" s="14" customFormat="1" ht="20.100000000000001" customHeight="1">
      <c r="B32" s="253"/>
      <c r="C32" s="222" t="s">
        <v>76</v>
      </c>
      <c r="D32" s="223"/>
      <c r="E32" s="167">
        <v>11</v>
      </c>
      <c r="F32" s="168">
        <f t="shared" si="4"/>
        <v>2.8169014084507044E-3</v>
      </c>
      <c r="G32" s="169">
        <v>582.08999999999992</v>
      </c>
      <c r="H32" s="170">
        <f t="shared" si="5"/>
        <v>6.5986524846291901E-4</v>
      </c>
    </row>
    <row r="33" spans="2:8" s="14" customFormat="1" ht="20.100000000000001" customHeight="1">
      <c r="B33" s="253"/>
      <c r="C33" s="222" t="s">
        <v>77</v>
      </c>
      <c r="D33" s="223"/>
      <c r="E33" s="167">
        <v>559</v>
      </c>
      <c r="F33" s="168">
        <f t="shared" si="4"/>
        <v>0.14314980793854035</v>
      </c>
      <c r="G33" s="169">
        <v>128887.51000000002</v>
      </c>
      <c r="H33" s="170">
        <f t="shared" si="5"/>
        <v>0.14610865812832549</v>
      </c>
    </row>
    <row r="34" spans="2:8" s="14" customFormat="1" ht="20.100000000000001" customHeight="1">
      <c r="B34" s="253"/>
      <c r="C34" s="222" t="s">
        <v>78</v>
      </c>
      <c r="D34" s="223"/>
      <c r="E34" s="167">
        <v>124</v>
      </c>
      <c r="F34" s="168">
        <f t="shared" si="4"/>
        <v>3.1754161331626118E-2</v>
      </c>
      <c r="G34" s="169">
        <v>9270.7900000000009</v>
      </c>
      <c r="H34" s="170">
        <f t="shared" si="5"/>
        <v>1.0509495347450645E-2</v>
      </c>
    </row>
    <row r="35" spans="2:8" s="14" customFormat="1" ht="20.100000000000001" customHeight="1">
      <c r="B35" s="253"/>
      <c r="C35" s="222" t="s">
        <v>79</v>
      </c>
      <c r="D35" s="223"/>
      <c r="E35" s="167">
        <v>1779</v>
      </c>
      <c r="F35" s="168">
        <f t="shared" si="4"/>
        <v>0.45556978233034573</v>
      </c>
      <c r="G35" s="169">
        <v>526903.39999999991</v>
      </c>
      <c r="H35" s="170">
        <f t="shared" si="5"/>
        <v>0.59730495792224014</v>
      </c>
    </row>
    <row r="36" spans="2:8" s="14" customFormat="1" ht="20.100000000000001" customHeight="1">
      <c r="B36" s="253"/>
      <c r="C36" s="222" t="s">
        <v>80</v>
      </c>
      <c r="D36" s="223"/>
      <c r="E36" s="167">
        <v>23</v>
      </c>
      <c r="F36" s="168">
        <f t="shared" si="4"/>
        <v>5.8898847631241999E-3</v>
      </c>
      <c r="G36" s="169">
        <v>6137.21</v>
      </c>
      <c r="H36" s="170">
        <f t="shared" si="5"/>
        <v>6.957225861153965E-3</v>
      </c>
    </row>
    <row r="37" spans="2:8" s="14" customFormat="1" ht="20.100000000000001" customHeight="1">
      <c r="B37" s="253"/>
      <c r="C37" s="222" t="s">
        <v>81</v>
      </c>
      <c r="D37" s="223"/>
      <c r="E37" s="167">
        <v>29</v>
      </c>
      <c r="F37" s="168">
        <f t="shared" si="4"/>
        <v>7.4263764404609474E-3</v>
      </c>
      <c r="G37" s="169">
        <v>6112.42</v>
      </c>
      <c r="H37" s="170">
        <f t="shared" si="5"/>
        <v>6.9291235754088123E-3</v>
      </c>
    </row>
    <row r="38" spans="2:8" s="14" customFormat="1" ht="20.100000000000001" customHeight="1">
      <c r="B38" s="253"/>
      <c r="C38" s="222" t="s">
        <v>146</v>
      </c>
      <c r="D38" s="223"/>
      <c r="E38" s="167">
        <v>67</v>
      </c>
      <c r="F38" s="168">
        <f t="shared" si="4"/>
        <v>1.7157490396927016E-2</v>
      </c>
      <c r="G38" s="169">
        <v>21261.439999999999</v>
      </c>
      <c r="H38" s="170">
        <f t="shared" si="5"/>
        <v>2.410226148581739E-2</v>
      </c>
    </row>
    <row r="39" spans="2:8" s="14" customFormat="1" ht="20.100000000000001" customHeight="1">
      <c r="B39" s="253"/>
      <c r="C39" s="247" t="s">
        <v>93</v>
      </c>
      <c r="D39" s="248"/>
      <c r="E39" s="167">
        <v>55</v>
      </c>
      <c r="F39" s="168">
        <f t="shared" si="4"/>
        <v>1.4084507042253521E-2</v>
      </c>
      <c r="G39" s="169">
        <v>16312.32</v>
      </c>
      <c r="H39" s="184">
        <f t="shared" si="5"/>
        <v>1.8491870827203084E-2</v>
      </c>
    </row>
    <row r="40" spans="2:8" s="14" customFormat="1" ht="20.100000000000001" customHeight="1">
      <c r="B40" s="182"/>
      <c r="C40" s="224" t="s">
        <v>147</v>
      </c>
      <c r="D40" s="225"/>
      <c r="E40" s="167">
        <v>930</v>
      </c>
      <c r="F40" s="185">
        <f t="shared" si="4"/>
        <v>0.23815620998719592</v>
      </c>
      <c r="G40" s="169">
        <v>111532.46</v>
      </c>
      <c r="H40" s="172">
        <f t="shared" si="5"/>
        <v>0.1264347341984583</v>
      </c>
    </row>
    <row r="41" spans="2:8" s="14" customFormat="1" ht="20.100000000000001" customHeight="1">
      <c r="B41" s="249" t="s">
        <v>94</v>
      </c>
      <c r="C41" s="242" t="s">
        <v>95</v>
      </c>
      <c r="D41" s="243"/>
      <c r="E41" s="175">
        <v>3727</v>
      </c>
      <c r="F41" s="176">
        <f>E41/SUM(E$41:E$43)</f>
        <v>0.54656107933714626</v>
      </c>
      <c r="G41" s="177">
        <v>1132052.1000000001</v>
      </c>
      <c r="H41" s="178">
        <f>G41/SUM(G$41:G$43)</f>
        <v>0.5161617746349817</v>
      </c>
    </row>
    <row r="42" spans="2:8" s="14" customFormat="1" ht="20.100000000000001" customHeight="1">
      <c r="B42" s="250"/>
      <c r="C42" s="222" t="s">
        <v>96</v>
      </c>
      <c r="D42" s="223"/>
      <c r="E42" s="167">
        <v>2670</v>
      </c>
      <c r="F42" s="168">
        <f>E42/SUM(E$41:E$43)</f>
        <v>0.39155301363836342</v>
      </c>
      <c r="G42" s="169">
        <v>891386.15999999968</v>
      </c>
      <c r="H42" s="170">
        <f>G42/SUM(G$41:G$43)</f>
        <v>0.4064295823758125</v>
      </c>
    </row>
    <row r="43" spans="2:8" s="14" customFormat="1" ht="20.100000000000001" customHeight="1">
      <c r="B43" s="251"/>
      <c r="C43" s="222" t="s">
        <v>148</v>
      </c>
      <c r="D43" s="223"/>
      <c r="E43" s="183">
        <v>422</v>
      </c>
      <c r="F43" s="168">
        <f>E43/SUM(E$41:E$43)</f>
        <v>6.1885907024490393E-2</v>
      </c>
      <c r="G43" s="169">
        <v>169773.55</v>
      </c>
      <c r="H43" s="170">
        <f>G43/SUM(G$41:G$43)</f>
        <v>7.740864298920587E-2</v>
      </c>
    </row>
    <row r="44" spans="2:8" s="14" customFormat="1" ht="20.100000000000001" customHeight="1">
      <c r="B44" s="244" t="s">
        <v>111</v>
      </c>
      <c r="C44" s="245"/>
      <c r="D44" s="246"/>
      <c r="E44" s="144">
        <f>SUM(E5:E43)</f>
        <v>55097</v>
      </c>
      <c r="F44" s="179">
        <f>E44/E$44</f>
        <v>1</v>
      </c>
      <c r="G44" s="180">
        <f>SUM(G5:G43)</f>
        <v>5423694.9699999997</v>
      </c>
      <c r="H44" s="181">
        <f>G44/G$44</f>
        <v>1</v>
      </c>
    </row>
    <row r="45" spans="2:8" s="14" customFormat="1" ht="20.100000000000001" customHeight="1">
      <c r="B45" s="27"/>
      <c r="C45" s="27"/>
      <c r="D45" s="27"/>
      <c r="E45" s="198"/>
      <c r="F45" s="199"/>
      <c r="G45" s="200"/>
      <c r="H45" s="199"/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49">
    <mergeCell ref="B44:D44"/>
    <mergeCell ref="C35:D35"/>
    <mergeCell ref="C36:D36"/>
    <mergeCell ref="C37:D37"/>
    <mergeCell ref="C39:D39"/>
    <mergeCell ref="B41:B43"/>
    <mergeCell ref="C41:D41"/>
    <mergeCell ref="C42:D42"/>
    <mergeCell ref="B29:B39"/>
    <mergeCell ref="C29:D29"/>
    <mergeCell ref="C30:D30"/>
    <mergeCell ref="C31:D31"/>
    <mergeCell ref="C32:D32"/>
    <mergeCell ref="C33:D33"/>
    <mergeCell ref="C34:D34"/>
    <mergeCell ref="C43:D43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56" t="s">
        <v>57</v>
      </c>
      <c r="C3" s="257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8" t="s">
        <v>26</v>
      </c>
      <c r="C4" s="259"/>
      <c r="D4" s="62">
        <v>3392</v>
      </c>
      <c r="E4" s="67">
        <v>62733.180000000008</v>
      </c>
      <c r="F4" s="67">
        <f>E4*1000/D4</f>
        <v>18494.4516509434</v>
      </c>
      <c r="G4" s="67">
        <v>50320</v>
      </c>
      <c r="H4" s="63">
        <f>F4/G4</f>
        <v>0.36753679751477342</v>
      </c>
      <c r="K4" s="14">
        <f>D4*G4</f>
        <v>170685440</v>
      </c>
      <c r="L4" s="14" t="s">
        <v>26</v>
      </c>
      <c r="M4" s="24">
        <f>G4-F4</f>
        <v>31825.5483490566</v>
      </c>
    </row>
    <row r="5" spans="1:13" s="14" customFormat="1" ht="20.100000000000001" customHeight="1">
      <c r="B5" s="254" t="s">
        <v>27</v>
      </c>
      <c r="C5" s="255"/>
      <c r="D5" s="64">
        <v>3754</v>
      </c>
      <c r="E5" s="68">
        <v>115188.06000000003</v>
      </c>
      <c r="F5" s="68">
        <f t="shared" ref="F5:F13" si="0">E5*1000/D5</f>
        <v>30684.086307938207</v>
      </c>
      <c r="G5" s="68">
        <v>105310</v>
      </c>
      <c r="H5" s="65">
        <f t="shared" ref="H5:H10" si="1">F5/G5</f>
        <v>0.29136916064892421</v>
      </c>
      <c r="K5" s="14">
        <f t="shared" ref="K5:K10" si="2">D5*G5</f>
        <v>395333740</v>
      </c>
      <c r="L5" s="14" t="s">
        <v>27</v>
      </c>
      <c r="M5" s="24">
        <f t="shared" ref="M5:M10" si="3">G5-F5</f>
        <v>74625.913692061789</v>
      </c>
    </row>
    <row r="6" spans="1:13" s="14" customFormat="1" ht="20.100000000000001" customHeight="1">
      <c r="B6" s="254" t="s">
        <v>28</v>
      </c>
      <c r="C6" s="255"/>
      <c r="D6" s="64">
        <v>6224</v>
      </c>
      <c r="E6" s="68">
        <v>596578.34000000032</v>
      </c>
      <c r="F6" s="68">
        <f t="shared" si="0"/>
        <v>95851.275706940927</v>
      </c>
      <c r="G6" s="68">
        <v>167650</v>
      </c>
      <c r="H6" s="65">
        <f t="shared" si="1"/>
        <v>0.57173442115682027</v>
      </c>
      <c r="K6" s="14">
        <f t="shared" si="2"/>
        <v>1043453600</v>
      </c>
      <c r="L6" s="14" t="s">
        <v>28</v>
      </c>
      <c r="M6" s="24">
        <f t="shared" si="3"/>
        <v>71798.724293059073</v>
      </c>
    </row>
    <row r="7" spans="1:13" s="14" customFormat="1" ht="20.100000000000001" customHeight="1">
      <c r="B7" s="254" t="s">
        <v>29</v>
      </c>
      <c r="C7" s="255"/>
      <c r="D7" s="64">
        <v>3953</v>
      </c>
      <c r="E7" s="68">
        <v>477462.2699999999</v>
      </c>
      <c r="F7" s="68">
        <f t="shared" si="0"/>
        <v>120784.78876802426</v>
      </c>
      <c r="G7" s="68">
        <v>197050</v>
      </c>
      <c r="H7" s="65">
        <f t="shared" si="1"/>
        <v>0.61296518024879099</v>
      </c>
      <c r="K7" s="14">
        <f t="shared" si="2"/>
        <v>778938650</v>
      </c>
      <c r="L7" s="14" t="s">
        <v>29</v>
      </c>
      <c r="M7" s="24">
        <f t="shared" si="3"/>
        <v>76265.211231975743</v>
      </c>
    </row>
    <row r="8" spans="1:13" s="14" customFormat="1" ht="20.100000000000001" customHeight="1">
      <c r="B8" s="254" t="s">
        <v>30</v>
      </c>
      <c r="C8" s="255"/>
      <c r="D8" s="64">
        <v>2462</v>
      </c>
      <c r="E8" s="68">
        <v>396273.86</v>
      </c>
      <c r="F8" s="68">
        <f t="shared" si="0"/>
        <v>160956.07636068237</v>
      </c>
      <c r="G8" s="68">
        <v>270480</v>
      </c>
      <c r="H8" s="65">
        <f t="shared" si="1"/>
        <v>0.59507570378838504</v>
      </c>
      <c r="K8" s="14">
        <f t="shared" si="2"/>
        <v>665921760</v>
      </c>
      <c r="L8" s="14" t="s">
        <v>30</v>
      </c>
      <c r="M8" s="24">
        <f t="shared" si="3"/>
        <v>109523.92363931763</v>
      </c>
    </row>
    <row r="9" spans="1:13" s="14" customFormat="1" ht="20.100000000000001" customHeight="1">
      <c r="B9" s="254" t="s">
        <v>31</v>
      </c>
      <c r="C9" s="255"/>
      <c r="D9" s="64">
        <v>2308</v>
      </c>
      <c r="E9" s="68">
        <v>450448.62999999989</v>
      </c>
      <c r="F9" s="68">
        <f t="shared" si="0"/>
        <v>195168.38388214901</v>
      </c>
      <c r="G9" s="68">
        <v>309380</v>
      </c>
      <c r="H9" s="65">
        <f t="shared" si="1"/>
        <v>0.63083710609008015</v>
      </c>
      <c r="K9" s="14">
        <f t="shared" si="2"/>
        <v>714049040</v>
      </c>
      <c r="L9" s="14" t="s">
        <v>31</v>
      </c>
      <c r="M9" s="24">
        <f t="shared" si="3"/>
        <v>114211.61611785099</v>
      </c>
    </row>
    <row r="10" spans="1:13" s="14" customFormat="1" ht="20.100000000000001" customHeight="1">
      <c r="B10" s="260" t="s">
        <v>32</v>
      </c>
      <c r="C10" s="261"/>
      <c r="D10" s="72">
        <v>1077</v>
      </c>
      <c r="E10" s="73">
        <v>249664.16999999998</v>
      </c>
      <c r="F10" s="73">
        <f t="shared" si="0"/>
        <v>231814.45682451251</v>
      </c>
      <c r="G10" s="73">
        <v>362170</v>
      </c>
      <c r="H10" s="75">
        <f t="shared" si="1"/>
        <v>0.64007084193752251</v>
      </c>
      <c r="K10" s="14">
        <f t="shared" si="2"/>
        <v>390057090</v>
      </c>
      <c r="L10" s="14" t="s">
        <v>32</v>
      </c>
      <c r="M10" s="24">
        <f t="shared" si="3"/>
        <v>130355.54317548749</v>
      </c>
    </row>
    <row r="11" spans="1:13" s="14" customFormat="1" ht="20.100000000000001" customHeight="1">
      <c r="B11" s="258" t="s">
        <v>64</v>
      </c>
      <c r="C11" s="259"/>
      <c r="D11" s="62">
        <f>SUM(D4:D5)</f>
        <v>7146</v>
      </c>
      <c r="E11" s="67">
        <f>SUM(E4:E5)</f>
        <v>177921.24000000005</v>
      </c>
      <c r="F11" s="67">
        <f t="shared" si="0"/>
        <v>24898.018471872383</v>
      </c>
      <c r="G11" s="82"/>
      <c r="H11" s="63">
        <f>SUM(E4:E5)*1000/SUM(K4:K5)</f>
        <v>0.31433782862269799</v>
      </c>
    </row>
    <row r="12" spans="1:13" s="14" customFormat="1" ht="20.100000000000001" customHeight="1">
      <c r="B12" s="260" t="s">
        <v>58</v>
      </c>
      <c r="C12" s="261"/>
      <c r="D12" s="66">
        <f>SUM(D6:D10)</f>
        <v>16024</v>
      </c>
      <c r="E12" s="78">
        <f>SUM(E6:E10)</f>
        <v>2170427.27</v>
      </c>
      <c r="F12" s="69">
        <f t="shared" si="0"/>
        <v>135448.53157763355</v>
      </c>
      <c r="G12" s="83"/>
      <c r="H12" s="70">
        <f>SUM(E6:E10)*1000/SUM(K6:K10)</f>
        <v>0.60416855084216292</v>
      </c>
    </row>
    <row r="13" spans="1:13" s="14" customFormat="1" ht="20.100000000000001" customHeight="1">
      <c r="B13" s="256" t="s">
        <v>65</v>
      </c>
      <c r="C13" s="257"/>
      <c r="D13" s="71">
        <f>SUM(D11:D12)</f>
        <v>23170</v>
      </c>
      <c r="E13" s="79">
        <f>SUM(E11:E12)</f>
        <v>2348348.5100000002</v>
      </c>
      <c r="F13" s="74">
        <f t="shared" si="0"/>
        <v>101352.97842037119</v>
      </c>
      <c r="G13" s="77"/>
      <c r="H13" s="76">
        <f>SUM(E4:E10)*1000/SUM(K4:K10)</f>
        <v>0.56471871519337213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05月状況（表紙）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'05月状況（表紙）'!Print_Area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2018-11-09T01:45:55Z</cp:lastPrinted>
  <dcterms:created xsi:type="dcterms:W3CDTF">2003-07-11T02:30:35Z</dcterms:created>
  <dcterms:modified xsi:type="dcterms:W3CDTF">2025-07-02T01:56:22Z</dcterms:modified>
</cp:coreProperties>
</file>