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C:\月次統計報告\2025年12月報告書\"/>
    </mc:Choice>
  </mc:AlternateContent>
  <xr:revisionPtr revIDLastSave="0" documentId="13_ncr:1_{B39DB5CA-8180-41B8-9EDD-A79EAEC0D43B}" xr6:coauthVersionLast="36" xr6:coauthVersionMax="36" xr10:uidLastSave="{00000000-0000-0000-0000-000000000000}"/>
  <bookViews>
    <workbookView xWindow="-912" yWindow="5136" windowWidth="15480" windowHeight="6480" xr2:uid="{00000000-000D-0000-FFFF-FFFF00000000}"/>
  </bookViews>
  <sheets>
    <sheet name="12月状況（表紙）" sheetId="6" r:id="rId1"/>
    <sheet name="人口統計" sheetId="9" r:id="rId2"/>
    <sheet name="認定者数（2-1.2.3）" sheetId="10" r:id="rId3"/>
    <sheet name="給付状況（3-1）" sheetId="11" r:id="rId4"/>
    <sheet name="給付状況（3-2）" sheetId="12" r:id="rId5"/>
    <sheet name="給付状況（3-3）" sheetId="13" r:id="rId6"/>
  </sheets>
  <definedNames>
    <definedName name="_xlnm.Print_Area" localSheetId="0">'12月状況（表紙）'!$A$1:$L$45</definedName>
    <definedName name="_xlnm.Print_Area" localSheetId="3">'給付状況（3-1）'!$A$1:$K$47</definedName>
    <definedName name="_xlnm.Print_Area" localSheetId="4">'給付状況（3-2）'!$A$1:$H$86</definedName>
    <definedName name="_xlnm.Print_Area" localSheetId="5">'給付状況（3-3）'!$A$1:$I$39</definedName>
    <definedName name="_xlnm.Print_Area" localSheetId="1">人口統計!$A$1:$J$39</definedName>
    <definedName name="_xlnm.Print_Area" localSheetId="2">'認定者数（2-1.2.3）'!$A$1:$L$83</definedName>
  </definedNames>
  <calcPr calcId="191029" concurrentManualCount="2"/>
</workbook>
</file>

<file path=xl/calcChain.xml><?xml version="1.0" encoding="utf-8"?>
<calcChain xmlns="http://schemas.openxmlformats.org/spreadsheetml/2006/main">
  <c r="U6" i="10" l="1"/>
  <c r="T6" i="10"/>
  <c r="S6" i="10"/>
  <c r="R6" i="10"/>
  <c r="Q6" i="10"/>
  <c r="P6" i="10"/>
  <c r="O6" i="10"/>
  <c r="F41" i="12" l="1"/>
  <c r="H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K82" i="10" l="1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L50" i="10" s="1"/>
  <c r="L82" i="10" l="1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F5" i="9" l="1"/>
  <c r="H12" i="12" l="1"/>
  <c r="F12" i="12"/>
  <c r="H43" i="12" l="1"/>
  <c r="F43" i="12"/>
  <c r="H26" i="12"/>
  <c r="F26" i="12"/>
  <c r="H14" i="12"/>
  <c r="F14" i="12"/>
  <c r="K6" i="10" l="1"/>
  <c r="G44" i="12" l="1"/>
  <c r="H44" i="12" s="1"/>
  <c r="K4" i="13" l="1"/>
  <c r="H42" i="12"/>
  <c r="H41" i="12"/>
  <c r="F42" i="12"/>
  <c r="H28" i="12"/>
  <c r="H27" i="12"/>
  <c r="H25" i="12"/>
  <c r="H24" i="12"/>
  <c r="H23" i="12"/>
  <c r="H22" i="12"/>
  <c r="H21" i="12"/>
  <c r="H20" i="12"/>
  <c r="H19" i="12"/>
  <c r="H18" i="12"/>
  <c r="H17" i="12"/>
  <c r="F28" i="12"/>
  <c r="F27" i="12"/>
  <c r="F25" i="12"/>
  <c r="F24" i="12"/>
  <c r="F23" i="12"/>
  <c r="F22" i="12"/>
  <c r="F21" i="12"/>
  <c r="F20" i="12"/>
  <c r="F19" i="12"/>
  <c r="F18" i="12"/>
  <c r="F17" i="12"/>
  <c r="H16" i="12"/>
  <c r="H15" i="12"/>
  <c r="H13" i="12"/>
  <c r="H11" i="12"/>
  <c r="H10" i="12"/>
  <c r="H9" i="12"/>
  <c r="H8" i="12"/>
  <c r="H7" i="12"/>
  <c r="H6" i="12"/>
  <c r="H5" i="12"/>
  <c r="F16" i="12"/>
  <c r="F15" i="12"/>
  <c r="F13" i="12"/>
  <c r="F11" i="12"/>
  <c r="F10" i="12"/>
  <c r="F9" i="12"/>
  <c r="F8" i="12"/>
  <c r="F7" i="12"/>
  <c r="F6" i="12"/>
  <c r="F5" i="12"/>
  <c r="Q37" i="11"/>
  <c r="P37" i="11"/>
  <c r="O37" i="11"/>
  <c r="N37" i="11"/>
  <c r="Q36" i="11"/>
  <c r="P36" i="11"/>
  <c r="O36" i="11"/>
  <c r="N36" i="11"/>
  <c r="Q35" i="11"/>
  <c r="P35" i="11"/>
  <c r="O35" i="11"/>
  <c r="N35" i="11"/>
  <c r="Q34" i="11"/>
  <c r="P34" i="11"/>
  <c r="O34" i="11"/>
  <c r="N34" i="11"/>
  <c r="Q33" i="11"/>
  <c r="P33" i="11"/>
  <c r="O33" i="11"/>
  <c r="N33" i="11"/>
  <c r="Q32" i="11"/>
  <c r="P32" i="11"/>
  <c r="O32" i="11"/>
  <c r="N32" i="11"/>
  <c r="Q31" i="11"/>
  <c r="P31" i="11"/>
  <c r="O31" i="11"/>
  <c r="N31" i="11"/>
  <c r="Q30" i="11"/>
  <c r="P30" i="11"/>
  <c r="O30" i="11"/>
  <c r="N30" i="11"/>
  <c r="Q29" i="11"/>
  <c r="P29" i="11"/>
  <c r="O29" i="11"/>
  <c r="N29" i="11"/>
  <c r="S5" i="11"/>
  <c r="S7" i="11"/>
  <c r="S9" i="11"/>
  <c r="S11" i="11"/>
  <c r="Q13" i="11"/>
  <c r="R13" i="11"/>
  <c r="R6" i="11" s="1"/>
  <c r="M5" i="11"/>
  <c r="Q12" i="11" l="1"/>
  <c r="Q6" i="11"/>
  <c r="R8" i="11"/>
  <c r="R14" i="11"/>
  <c r="R10" i="11"/>
  <c r="Q8" i="11"/>
  <c r="Q14" i="11"/>
  <c r="R12" i="11"/>
  <c r="Q10" i="11"/>
  <c r="S13" i="11"/>
  <c r="Q24" i="11" l="1"/>
  <c r="O24" i="11"/>
  <c r="P24" i="11"/>
  <c r="O17" i="11"/>
  <c r="N24" i="11"/>
  <c r="O21" i="11"/>
  <c r="N18" i="11"/>
  <c r="N17" i="11"/>
  <c r="O19" i="11" l="1"/>
  <c r="Q16" i="11"/>
  <c r="Q19" i="11"/>
  <c r="P22" i="11"/>
  <c r="Q20" i="11"/>
  <c r="O16" i="11"/>
  <c r="N16" i="11"/>
  <c r="N22" i="11"/>
  <c r="Q22" i="11"/>
  <c r="N20" i="11"/>
  <c r="Q23" i="11"/>
  <c r="Q17" i="11"/>
  <c r="P16" i="11"/>
  <c r="P19" i="11"/>
  <c r="P17" i="11"/>
  <c r="O22" i="11"/>
  <c r="O20" i="11"/>
  <c r="N19" i="11"/>
  <c r="P18" i="11"/>
  <c r="Q18" i="11"/>
  <c r="O23" i="11"/>
  <c r="O18" i="11"/>
  <c r="N23" i="11"/>
  <c r="P20" i="11"/>
  <c r="Q21" i="11"/>
  <c r="P21" i="11"/>
  <c r="N21" i="11"/>
  <c r="P23" i="11"/>
  <c r="E12" i="13" l="1"/>
  <c r="D12" i="13"/>
  <c r="E11" i="13"/>
  <c r="D11" i="13"/>
  <c r="K10" i="13"/>
  <c r="F10" i="13"/>
  <c r="K9" i="13"/>
  <c r="F9" i="13"/>
  <c r="K8" i="13"/>
  <c r="F8" i="13"/>
  <c r="M8" i="13" s="1"/>
  <c r="K7" i="13"/>
  <c r="F7" i="13"/>
  <c r="K6" i="13"/>
  <c r="F6" i="13"/>
  <c r="K5" i="13"/>
  <c r="F5" i="13"/>
  <c r="F4" i="13"/>
  <c r="E44" i="12"/>
  <c r="F44" i="12" s="1"/>
  <c r="H8" i="13" l="1"/>
  <c r="H10" i="13"/>
  <c r="M10" i="13"/>
  <c r="H9" i="13"/>
  <c r="M9" i="13"/>
  <c r="H12" i="13"/>
  <c r="H7" i="13"/>
  <c r="M7" i="13"/>
  <c r="H6" i="13"/>
  <c r="M6" i="13"/>
  <c r="H5" i="13"/>
  <c r="M5" i="13"/>
  <c r="F11" i="13"/>
  <c r="M4" i="13"/>
  <c r="H4" i="13"/>
  <c r="F12" i="13"/>
  <c r="H13" i="13"/>
  <c r="D13" i="13"/>
  <c r="E13" i="13"/>
  <c r="H11" i="13"/>
  <c r="F13" i="13" l="1"/>
  <c r="J32" i="10"/>
  <c r="I32" i="10"/>
  <c r="H32" i="10"/>
  <c r="G32" i="10"/>
  <c r="F32" i="10"/>
  <c r="E32" i="10"/>
  <c r="D32" i="10"/>
  <c r="K31" i="10"/>
  <c r="K30" i="10"/>
  <c r="K29" i="10"/>
  <c r="K28" i="10"/>
  <c r="K27" i="10"/>
  <c r="K26" i="10"/>
  <c r="K25" i="10"/>
  <c r="K24" i="10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K32" i="10" l="1"/>
  <c r="K8" i="10"/>
  <c r="K7" i="10"/>
  <c r="K5" i="10"/>
  <c r="J4" i="10"/>
  <c r="J9" i="10" s="1"/>
  <c r="I4" i="10"/>
  <c r="I9" i="10" s="1"/>
  <c r="H4" i="10"/>
  <c r="H9" i="10" s="1"/>
  <c r="G4" i="10"/>
  <c r="G9" i="10" s="1"/>
  <c r="F4" i="10"/>
  <c r="F9" i="10" s="1"/>
  <c r="E4" i="10"/>
  <c r="E9" i="10" s="1"/>
  <c r="D4" i="10"/>
  <c r="D9" i="10" s="1"/>
  <c r="U7" i="10" l="1"/>
  <c r="Q7" i="10"/>
  <c r="R7" i="10"/>
  <c r="O7" i="10"/>
  <c r="T7" i="10"/>
  <c r="P7" i="10"/>
  <c r="S7" i="10"/>
  <c r="K4" i="10"/>
  <c r="K9" i="10" l="1"/>
  <c r="H5" i="9"/>
  <c r="G5" i="9"/>
  <c r="E5" i="9"/>
  <c r="C5" i="9"/>
  <c r="D13" i="9"/>
  <c r="I13" i="9" s="1"/>
  <c r="D12" i="9"/>
  <c r="D11" i="9"/>
  <c r="D10" i="9"/>
  <c r="D9" i="9"/>
  <c r="D8" i="9"/>
  <c r="D7" i="9"/>
  <c r="D6" i="9"/>
  <c r="I7" i="9" l="1"/>
  <c r="L25" i="10"/>
  <c r="K7" i="9"/>
  <c r="I11" i="9"/>
  <c r="L29" i="10"/>
  <c r="K11" i="9"/>
  <c r="I8" i="9"/>
  <c r="L26" i="10"/>
  <c r="K8" i="9"/>
  <c r="I12" i="9"/>
  <c r="L30" i="10"/>
  <c r="K12" i="9"/>
  <c r="I9" i="9"/>
  <c r="L27" i="10"/>
  <c r="K9" i="9"/>
  <c r="L31" i="10"/>
  <c r="K13" i="9"/>
  <c r="I6" i="9"/>
  <c r="L24" i="10"/>
  <c r="K6" i="9"/>
  <c r="I10" i="9"/>
  <c r="L28" i="10"/>
  <c r="K10" i="9"/>
  <c r="M5" i="9"/>
  <c r="L5" i="9"/>
  <c r="D5" i="9"/>
  <c r="L6" i="10" s="1"/>
  <c r="I5" i="9" l="1"/>
  <c r="L32" i="10"/>
  <c r="L7" i="10"/>
  <c r="L5" i="10"/>
  <c r="L4" i="10"/>
  <c r="K5" i="9"/>
</calcChain>
</file>

<file path=xl/sharedStrings.xml><?xml version="1.0" encoding="utf-8"?>
<sst xmlns="http://schemas.openxmlformats.org/spreadsheetml/2006/main" count="261" uniqueCount="188">
  <si>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</si>
  <si>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</si>
  <si>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</si>
  <si>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</si>
  <si>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</si>
  <si>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</si>
  <si>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</si>
  <si>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</si>
  <si>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</si>
  <si>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</si>
  <si>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</si>
  <si>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</si>
  <si>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</si>
  <si>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</si>
  <si>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</si>
  <si>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</si>
  <si>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</si>
  <si>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</si>
  <si>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</si>
  <si>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</si>
  <si>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</si>
  <si>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</si>
  <si>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</si>
  <si>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</si>
  <si>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</si>
  <si>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</si>
  <si>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</si>
  <si>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</si>
  <si>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</si>
  <si>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</si>
  <si>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</si>
  <si>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</si>
  <si>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</si>
  <si>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</si>
  <si>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</si>
  <si>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</si>
  <si>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</si>
  <si>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</si>
  <si>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</si>
  <si>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</si>
  <si>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</si>
  <si>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</si>
  <si>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</si>
  <si>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</si>
  <si>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</si>
  <si>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</si>
  <si>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</si>
  <si>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</si>
  <si>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</si>
  <si>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広域連合</t>
    <rPh sb="1" eb="3">
      <t>コウイキ</t>
    </rPh>
    <rPh sb="3" eb="5">
      <t>レンゴウ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</si>
  <si>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</si>
  <si>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</si>
  <si>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</si>
  <si>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</si>
  <si>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</si>
  <si>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</si>
  <si>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</si>
  <si>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要介護度</t>
    <rPh sb="0" eb="3">
      <t>ヨウカイゴ</t>
    </rPh>
    <rPh sb="3" eb="4">
      <t>ド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</si>
  <si>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</si>
  <si>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</si>
  <si>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</si>
  <si>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</si>
  <si>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</si>
  <si>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</si>
  <si>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</si>
  <si>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</si>
  <si>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</si>
  <si>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</si>
  <si>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介護サービス</t>
    <rPh sb="0" eb="2">
      <t>カイゴ</t>
    </rPh>
    <phoneticPr fontId="2"/>
  </si>
  <si>
    <t>介護予防サービス</t>
    <rPh sb="0" eb="2">
      <t>カイゴ</t>
    </rPh>
    <rPh sb="2" eb="4">
      <t>ヨボウ</t>
    </rPh>
    <phoneticPr fontId="2"/>
  </si>
  <si>
    <t>居宅療養管理指導</t>
    <rPh sb="4" eb="6">
      <t>カンリ</t>
    </rPh>
    <rPh sb="6" eb="8">
      <t>シドウ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</si>
  <si>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</si>
  <si>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</si>
  <si>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</si>
  <si>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</si>
  <si>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</si>
  <si>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</si>
  <si>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</si>
  <si>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予防小規模多機能型居宅介護</t>
    <rPh sb="0" eb="2">
      <t>ヨボウ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</si>
  <si>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</si>
  <si>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予防認知症対応型共同生活介護</t>
    <rPh sb="0" eb="2">
      <t>ヨボウ</t>
    </rPh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</si>
  <si>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</si>
  <si>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地域密着型サービス</t>
    <rPh sb="0" eb="2">
      <t>チイキ</t>
    </rPh>
    <rPh sb="2" eb="5">
      <t>ミッチャクガタ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</si>
  <si>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</si>
  <si>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介護予防訪問入浴</t>
    <rPh sb="0" eb="2">
      <t>カイゴ</t>
    </rPh>
    <rPh sb="2" eb="4">
      <t>ヨボウ</t>
    </rPh>
    <rPh sb="4" eb="6">
      <t>ホウモン</t>
    </rPh>
    <rPh sb="6" eb="8">
      <t>ニュウヨク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</si>
  <si>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</si>
  <si>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</t>
    <rPh sb="0" eb="2">
      <t>カイゴ</t>
    </rPh>
    <rPh sb="2" eb="4">
      <t>ヨボウ</t>
    </rPh>
    <rPh sb="4" eb="6">
      <t>ホウモン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</si>
  <si>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</si>
  <si>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介護予防通所介護</t>
    <rPh sb="0" eb="2">
      <t>カイゴ</t>
    </rPh>
    <rPh sb="2" eb="4">
      <t>ヨボウ</t>
    </rPh>
    <rPh sb="4" eb="5">
      <t>ツウ</t>
    </rPh>
    <rPh sb="5" eb="6">
      <t>ショ</t>
    </rPh>
    <rPh sb="6" eb="8">
      <t>カイゴ</t>
    </rPh>
    <phoneticPr fontId="2"/>
  </si>
  <si>
    <t>介護予防通所リハ</t>
    <rPh sb="0" eb="2">
      <t>カイゴ</t>
    </rPh>
    <rPh sb="2" eb="4">
      <t>ヨボウ</t>
    </rPh>
    <rPh sb="4" eb="5">
      <t>ツウ</t>
    </rPh>
    <rPh sb="5" eb="6">
      <t>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</si>
  <si>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</si>
  <si>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</si>
  <si>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</si>
  <si>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</si>
  <si>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施設サービス</t>
    <rPh sb="0" eb="2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</si>
  <si>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</si>
  <si>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</si>
  <si>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３-２．サービス別利用状況</t>
    <rPh sb="8" eb="9">
      <t>ベツ</t>
    </rPh>
    <rPh sb="9" eb="11">
      <t>リヨウ</t>
    </rPh>
    <rPh sb="11" eb="13">
      <t>ジョウキョウ</t>
    </rPh>
    <phoneticPr fontId="2"/>
  </si>
  <si>
    <t>構成比</t>
    <rPh sb="0" eb="3">
      <t>コウセイヒ</t>
    </rPh>
    <phoneticPr fontId="2"/>
  </si>
  <si>
    <t>サービス区分</t>
    <rPh sb="4" eb="6">
      <t>クブン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</si>
  <si>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</si>
  <si>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</si>
  <si>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</si>
  <si>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構成比</t>
    <rPh sb="0" eb="3">
      <t>コウセイヒ</t>
    </rPh>
    <phoneticPr fontId="2"/>
  </si>
  <si>
    <t>-</t>
  </si>
  <si>
    <t>-</t>
    <phoneticPr fontId="2"/>
  </si>
  <si>
    <t>　　介護サービス</t>
    <rPh sb="2" eb="4">
      <t>カイゴ</t>
    </rPh>
    <phoneticPr fontId="2"/>
  </si>
  <si>
    <t>　　予防サービス</t>
    <rPh sb="2" eb="4">
      <t>ヨボウ</t>
    </rPh>
    <phoneticPr fontId="2"/>
  </si>
  <si>
    <t>　　地域密着型サービス</t>
    <rPh sb="2" eb="4">
      <t>チイキ</t>
    </rPh>
    <rPh sb="4" eb="6">
      <t>ミッチャク</t>
    </rPh>
    <rPh sb="6" eb="7">
      <t>ガタ</t>
    </rPh>
    <phoneticPr fontId="2"/>
  </si>
  <si>
    <t>　　施設サービス</t>
    <rPh sb="2" eb="4">
      <t>シセツ</t>
    </rPh>
    <phoneticPr fontId="2"/>
  </si>
  <si>
    <t>　　合　　計</t>
    <rPh sb="2" eb="3">
      <t>ア</t>
    </rPh>
    <rPh sb="5" eb="6">
      <t>ケイ</t>
    </rPh>
    <phoneticPr fontId="2"/>
  </si>
  <si>
    <t>合　　計（延べ）</t>
    <rPh sb="0" eb="1">
      <t>ア</t>
    </rPh>
    <rPh sb="3" eb="4">
      <t>ケイ</t>
    </rPh>
    <rPh sb="5" eb="6">
      <t>ノ</t>
    </rPh>
    <phoneticPr fontId="2"/>
  </si>
  <si>
    <t>粕屋支部</t>
    <rPh sb="0" eb="2">
      <t>カスヤ</t>
    </rPh>
    <rPh sb="2" eb="4">
      <t>シブ</t>
    </rPh>
    <phoneticPr fontId="2"/>
  </si>
  <si>
    <t>遠賀支部</t>
    <rPh sb="0" eb="2">
      <t>オンガ</t>
    </rPh>
    <rPh sb="2" eb="4">
      <t>シブ</t>
    </rPh>
    <phoneticPr fontId="2"/>
  </si>
  <si>
    <t>鞍手支部</t>
    <rPh sb="0" eb="2">
      <t>クラテ</t>
    </rPh>
    <rPh sb="2" eb="4">
      <t>シブ</t>
    </rPh>
    <phoneticPr fontId="2"/>
  </si>
  <si>
    <t>朝倉支部</t>
    <rPh sb="0" eb="2">
      <t>アサクラ</t>
    </rPh>
    <rPh sb="2" eb="4">
      <t>シブ</t>
    </rPh>
    <phoneticPr fontId="2"/>
  </si>
  <si>
    <t>うきは・大刀洗支部</t>
    <rPh sb="4" eb="7">
      <t>タチアライ</t>
    </rPh>
    <rPh sb="7" eb="9">
      <t>シブ</t>
    </rPh>
    <phoneticPr fontId="2"/>
  </si>
  <si>
    <t>柳川・大木・広川支部</t>
    <rPh sb="0" eb="2">
      <t>ヤナガワ</t>
    </rPh>
    <rPh sb="3" eb="5">
      <t>オオキ</t>
    </rPh>
    <rPh sb="6" eb="8">
      <t>ヒロカワ</t>
    </rPh>
    <rPh sb="8" eb="10">
      <t>シブ</t>
    </rPh>
    <phoneticPr fontId="2"/>
  </si>
  <si>
    <t>田川・桂川支部</t>
    <rPh sb="0" eb="2">
      <t>タガワ</t>
    </rPh>
    <rPh sb="3" eb="5">
      <t>ケイセン</t>
    </rPh>
    <rPh sb="5" eb="7">
      <t>シブ</t>
    </rPh>
    <phoneticPr fontId="2"/>
  </si>
  <si>
    <t>豊築支部</t>
    <rPh sb="0" eb="2">
      <t>ホウチク</t>
    </rPh>
    <rPh sb="2" eb="4">
      <t>シブ</t>
    </rPh>
    <phoneticPr fontId="2"/>
  </si>
  <si>
    <t>介護サービス</t>
    <rPh sb="0" eb="2">
      <t>カイゴ</t>
    </rPh>
    <phoneticPr fontId="2"/>
  </si>
  <si>
    <t>予防サービス</t>
    <rPh sb="0" eb="2">
      <t>ヨボウ</t>
    </rPh>
    <phoneticPr fontId="2"/>
  </si>
  <si>
    <t>地域密着型サービス</t>
    <rPh sb="0" eb="2">
      <t>チイキ</t>
    </rPh>
    <rPh sb="2" eb="5">
      <t>ミッチャクガタ</t>
    </rPh>
    <phoneticPr fontId="2"/>
  </si>
  <si>
    <t>施設サービス</t>
    <rPh sb="0" eb="2">
      <t>シセツ</t>
    </rPh>
    <phoneticPr fontId="2"/>
  </si>
  <si>
    <t>広域連合</t>
    <rPh sb="0" eb="2">
      <t>コウイキ</t>
    </rPh>
    <rPh sb="2" eb="4">
      <t>レンゴウ</t>
    </rPh>
    <phoneticPr fontId="2"/>
  </si>
  <si>
    <t>利用人数
（実数）</t>
    <rPh sb="0" eb="2">
      <t>リヨウ</t>
    </rPh>
    <rPh sb="2" eb="4">
      <t>ニンズウ</t>
    </rPh>
    <rPh sb="6" eb="8">
      <t>ジッスウ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</si>
  <si>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</si>
  <si>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</si>
  <si>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</si>
  <si>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密着</t>
    <rPh sb="0" eb="2">
      <t>ミッチャク</t>
    </rPh>
    <phoneticPr fontId="2"/>
  </si>
  <si>
    <t>施設</t>
    <rPh sb="0" eb="2">
      <t>シセツ</t>
    </rPh>
    <phoneticPr fontId="2"/>
  </si>
  <si>
    <t>粕屋</t>
    <rPh sb="0" eb="2">
      <t>カスヤ</t>
    </rPh>
    <phoneticPr fontId="2"/>
  </si>
  <si>
    <t>遠賀</t>
    <rPh sb="0" eb="2">
      <t>オンガ</t>
    </rPh>
    <phoneticPr fontId="2"/>
  </si>
  <si>
    <t>鞍手</t>
    <rPh sb="0" eb="2">
      <t>クラテ</t>
    </rPh>
    <phoneticPr fontId="2"/>
  </si>
  <si>
    <t>朝倉</t>
    <rPh sb="0" eb="2">
      <t>アサクラ</t>
    </rPh>
    <phoneticPr fontId="2"/>
  </si>
  <si>
    <t>う大</t>
    <rPh sb="1" eb="2">
      <t>オオ</t>
    </rPh>
    <phoneticPr fontId="2"/>
  </si>
  <si>
    <t>柳大広</t>
    <rPh sb="0" eb="1">
      <t>ヤナギ</t>
    </rPh>
    <rPh sb="1" eb="3">
      <t>オオヒロ</t>
    </rPh>
    <phoneticPr fontId="2"/>
  </si>
  <si>
    <t>田桂</t>
    <rPh sb="0" eb="1">
      <t>タ</t>
    </rPh>
    <rPh sb="1" eb="2">
      <t>カツラ</t>
    </rPh>
    <phoneticPr fontId="2"/>
  </si>
  <si>
    <t>豊築</t>
    <rPh sb="0" eb="2">
      <t>ホウチク</t>
    </rPh>
    <phoneticPr fontId="2"/>
  </si>
  <si>
    <t>連合</t>
    <rPh sb="0" eb="2">
      <t>レンゴウ</t>
    </rPh>
    <phoneticPr fontId="2"/>
  </si>
  <si>
    <t>＊居宅サービス別利用状況の「利用人数」は同一利用者で複数サービスの利用者を含む</t>
    <rPh sb="1" eb="3">
      <t>キョタク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</si>
  <si>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３-３．支給限度額比率（居宅）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キョタク</t>
    </rPh>
    <phoneticPr fontId="2"/>
  </si>
  <si>
    <t>85歳以上</t>
    <rPh sb="2" eb="3">
      <t>サイ</t>
    </rPh>
    <rPh sb="3" eb="5">
      <t>イジョウ</t>
    </rPh>
    <phoneticPr fontId="2"/>
  </si>
  <si>
    <t>75歳～84歳</t>
    <rPh sb="2" eb="3">
      <t>サイ</t>
    </rPh>
    <rPh sb="6" eb="7">
      <t>サイ</t>
    </rPh>
    <phoneticPr fontId="2"/>
  </si>
  <si>
    <t>介護予防短期入所療養介護（老健）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4">
      <t>ロウ</t>
    </rPh>
    <rPh sb="14" eb="15">
      <t>ケン</t>
    </rPh>
    <phoneticPr fontId="2"/>
  </si>
  <si>
    <t>介護予防短期入所療養介護（病院等）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ビョウイン</t>
    </rPh>
    <rPh sb="15" eb="16">
      <t>トウ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</si>
  <si>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</si>
  <si>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</si>
  <si>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</si>
  <si>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短期入所療養介護（老健）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2"/>
  </si>
  <si>
    <t>短期入所療養介護（病院等）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ビョウイン</t>
    </rPh>
    <rPh sb="11" eb="12">
      <t>トウ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</si>
  <si>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</si>
  <si>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２-３．要介護・要支援認定者数（市町村別）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9">
      <t>シチョウソン</t>
    </rPh>
    <rPh sb="19" eb="20">
      <t>ベツ</t>
    </rPh>
    <phoneticPr fontId="2"/>
  </si>
  <si>
    <t>宇美町</t>
    <rPh sb="0" eb="3">
      <t>ウミマチ</t>
    </rPh>
    <phoneticPr fontId="2"/>
  </si>
  <si>
    <t>篠栗町</t>
    <rPh sb="0" eb="3">
      <t>ササグリマチ</t>
    </rPh>
    <phoneticPr fontId="2"/>
  </si>
  <si>
    <t>志免町</t>
    <rPh sb="0" eb="3">
      <t>シメマチ</t>
    </rPh>
    <phoneticPr fontId="2"/>
  </si>
  <si>
    <t>須恵町</t>
    <rPh sb="0" eb="3">
      <t>スエマチ</t>
    </rPh>
    <phoneticPr fontId="2"/>
  </si>
  <si>
    <t>新宮町</t>
    <rPh sb="0" eb="3">
      <t>シングウマチ</t>
    </rPh>
    <phoneticPr fontId="2"/>
  </si>
  <si>
    <t>久山町</t>
    <rPh sb="0" eb="3">
      <t>ヒサヤママチ</t>
    </rPh>
    <phoneticPr fontId="2"/>
  </si>
  <si>
    <t>芦屋町</t>
    <rPh sb="0" eb="3">
      <t>アシヤマチ</t>
    </rPh>
    <phoneticPr fontId="2"/>
  </si>
  <si>
    <t>水巻町</t>
    <rPh sb="0" eb="3">
      <t>ミズマキマチ</t>
    </rPh>
    <phoneticPr fontId="2"/>
  </si>
  <si>
    <t>岡垣町</t>
    <rPh sb="0" eb="3">
      <t>オカガキマチ</t>
    </rPh>
    <phoneticPr fontId="2"/>
  </si>
  <si>
    <t>遠賀町</t>
    <rPh sb="0" eb="2">
      <t>オンガ</t>
    </rPh>
    <rPh sb="2" eb="3">
      <t>マチ</t>
    </rPh>
    <phoneticPr fontId="2"/>
  </si>
  <si>
    <t>宮若市</t>
    <rPh sb="0" eb="3">
      <t>ミヤワカシ</t>
    </rPh>
    <phoneticPr fontId="2"/>
  </si>
  <si>
    <t>小竹町</t>
    <rPh sb="0" eb="3">
      <t>コタケマチ</t>
    </rPh>
    <phoneticPr fontId="2"/>
  </si>
  <si>
    <t>鞍手町</t>
    <rPh sb="0" eb="3">
      <t>クラテマチ</t>
    </rPh>
    <phoneticPr fontId="2"/>
  </si>
  <si>
    <t>筑前町</t>
    <rPh sb="0" eb="3">
      <t>チクゼンマチ</t>
    </rPh>
    <phoneticPr fontId="2"/>
  </si>
  <si>
    <t>東峰村</t>
    <rPh sb="0" eb="3">
      <t>トウホウムラ</t>
    </rPh>
    <phoneticPr fontId="2"/>
  </si>
  <si>
    <t>うきは市</t>
    <rPh sb="3" eb="4">
      <t>シ</t>
    </rPh>
    <phoneticPr fontId="2"/>
  </si>
  <si>
    <t>大刀洗町</t>
    <rPh sb="0" eb="4">
      <t>タチアライマチ</t>
    </rPh>
    <phoneticPr fontId="2"/>
  </si>
  <si>
    <t>柳川市</t>
    <rPh sb="0" eb="3">
      <t>ヤナガワシ</t>
    </rPh>
    <phoneticPr fontId="2"/>
  </si>
  <si>
    <t>大木町</t>
    <rPh sb="0" eb="2">
      <t>オオキ</t>
    </rPh>
    <rPh sb="2" eb="3">
      <t>マチ</t>
    </rPh>
    <phoneticPr fontId="2"/>
  </si>
  <si>
    <t>広川町</t>
    <rPh sb="0" eb="2">
      <t>ヒロカワ</t>
    </rPh>
    <rPh sb="2" eb="3">
      <t>マチ</t>
    </rPh>
    <phoneticPr fontId="2"/>
  </si>
  <si>
    <t>田川市</t>
    <rPh sb="0" eb="2">
      <t>タガワ</t>
    </rPh>
    <rPh sb="2" eb="3">
      <t>シ</t>
    </rPh>
    <phoneticPr fontId="2"/>
  </si>
  <si>
    <t>桂川町</t>
    <rPh sb="0" eb="3">
      <t>ケイセンマチ</t>
    </rPh>
    <phoneticPr fontId="2"/>
  </si>
  <si>
    <t>香春町</t>
    <rPh sb="0" eb="3">
      <t>カワラマチ</t>
    </rPh>
    <phoneticPr fontId="2"/>
  </si>
  <si>
    <t>添田町</t>
    <rPh sb="0" eb="3">
      <t>ソエダマチ</t>
    </rPh>
    <phoneticPr fontId="2"/>
  </si>
  <si>
    <t>糸田町</t>
    <rPh sb="0" eb="3">
      <t>イトダマチ</t>
    </rPh>
    <phoneticPr fontId="2"/>
  </si>
  <si>
    <t>川崎町</t>
    <rPh sb="0" eb="3">
      <t>カワサキマチ</t>
    </rPh>
    <phoneticPr fontId="2"/>
  </si>
  <si>
    <t>大任町</t>
    <rPh sb="0" eb="3">
      <t>オオトウマチ</t>
    </rPh>
    <phoneticPr fontId="2"/>
  </si>
  <si>
    <t>福智町</t>
    <rPh sb="0" eb="3">
      <t>フクチマチ</t>
    </rPh>
    <phoneticPr fontId="2"/>
  </si>
  <si>
    <t>赤村</t>
    <rPh sb="0" eb="2">
      <t>アカムラ</t>
    </rPh>
    <phoneticPr fontId="2"/>
  </si>
  <si>
    <t>豊前市</t>
    <rPh sb="0" eb="3">
      <t>ブゼンシ</t>
    </rPh>
    <phoneticPr fontId="2"/>
  </si>
  <si>
    <t>吉富町</t>
    <rPh sb="0" eb="3">
      <t>ヨシトミマチ</t>
    </rPh>
    <phoneticPr fontId="2"/>
  </si>
  <si>
    <t>上毛町</t>
    <rPh sb="0" eb="2">
      <t>コウゲ</t>
    </rPh>
    <rPh sb="2" eb="3">
      <t>マチ</t>
    </rPh>
    <phoneticPr fontId="2"/>
  </si>
  <si>
    <t>築上町</t>
    <rPh sb="0" eb="3">
      <t>チクジョウマチ</t>
    </rPh>
    <phoneticPr fontId="2"/>
  </si>
  <si>
    <t>65歳以上人口</t>
    <rPh sb="2" eb="5">
      <t>サイイジョウ</t>
    </rPh>
    <rPh sb="5" eb="7">
      <t>ジンコウ</t>
    </rPh>
    <phoneticPr fontId="2"/>
  </si>
  <si>
    <t>後期計</t>
    <rPh sb="0" eb="2">
      <t>コウキ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</si>
</sst>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_ "/>
    <numFmt numFmtId="179" formatCode="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6"/>
      <name val="HGｺﾞｼｯｸE"/>
      <family val="3"/>
      <charset val="128"/>
    </font>
    <font>
      <sz val="9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62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2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15" fillId="0" borderId="19" xfId="1" applyFont="1" applyBorder="1" applyAlignment="1">
      <alignment vertical="center"/>
    </xf>
    <xf numFmtId="38" fontId="15" fillId="0" borderId="35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29" xfId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27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176" fontId="15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5" xfId="1" applyFont="1" applyBorder="1" applyAlignment="1">
      <alignment vertical="center"/>
    </xf>
    <xf numFmtId="38" fontId="15" fillId="0" borderId="17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38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15" fillId="0" borderId="44" xfId="0" applyNumberFormat="1" applyFont="1" applyBorder="1" applyAlignment="1">
      <alignment vertical="center"/>
    </xf>
    <xf numFmtId="176" fontId="15" fillId="0" borderId="45" xfId="0" applyNumberFormat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38" fontId="15" fillId="0" borderId="46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38" fontId="15" fillId="0" borderId="48" xfId="1" applyFont="1" applyBorder="1" applyAlignment="1">
      <alignment vertical="center"/>
    </xf>
    <xf numFmtId="176" fontId="15" fillId="0" borderId="11" xfId="1" applyNumberFormat="1" applyFont="1" applyBorder="1" applyAlignment="1">
      <alignment vertical="center"/>
    </xf>
    <xf numFmtId="38" fontId="15" fillId="0" borderId="50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49" xfId="1" applyFont="1" applyBorder="1" applyAlignment="1">
      <alignment vertical="center"/>
    </xf>
    <xf numFmtId="38" fontId="15" fillId="0" borderId="51" xfId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57" xfId="1" applyFont="1" applyBorder="1" applyAlignment="1">
      <alignment vertical="center"/>
    </xf>
    <xf numFmtId="38" fontId="15" fillId="0" borderId="58" xfId="1" applyFont="1" applyBorder="1" applyAlignment="1">
      <alignment vertical="center"/>
    </xf>
    <xf numFmtId="38" fontId="15" fillId="0" borderId="63" xfId="1" applyFont="1" applyBorder="1" applyAlignment="1">
      <alignment vertical="center"/>
    </xf>
    <xf numFmtId="176" fontId="15" fillId="0" borderId="14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64" xfId="1" applyFont="1" applyBorder="1" applyAlignment="1">
      <alignment vertical="center"/>
    </xf>
    <xf numFmtId="38" fontId="15" fillId="0" borderId="51" xfId="1" applyFont="1" applyBorder="1" applyAlignment="1">
      <alignment vertical="center" shrinkToFit="1"/>
    </xf>
    <xf numFmtId="38" fontId="15" fillId="0" borderId="63" xfId="1" applyFont="1" applyBorder="1" applyAlignment="1">
      <alignment vertical="center" shrinkToFit="1"/>
    </xf>
    <xf numFmtId="0" fontId="15" fillId="0" borderId="66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38" fontId="15" fillId="0" borderId="68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178" fontId="15" fillId="0" borderId="0" xfId="1" applyNumberFormat="1" applyFont="1" applyBorder="1" applyAlignment="1">
      <alignment vertical="center"/>
    </xf>
    <xf numFmtId="176" fontId="15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8" fontId="13" fillId="3" borderId="70" xfId="1" applyFont="1" applyFill="1" applyBorder="1" applyAlignment="1">
      <alignment vertical="center"/>
    </xf>
    <xf numFmtId="38" fontId="13" fillId="3" borderId="19" xfId="1" applyFont="1" applyFill="1" applyBorder="1" applyAlignment="1">
      <alignment vertical="center"/>
    </xf>
    <xf numFmtId="176" fontId="13" fillId="0" borderId="28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38" fontId="13" fillId="3" borderId="31" xfId="1" applyFont="1" applyFill="1" applyBorder="1" applyAlignment="1">
      <alignment vertical="center"/>
    </xf>
    <xf numFmtId="38" fontId="13" fillId="3" borderId="17" xfId="1" applyFont="1" applyFill="1" applyBorder="1" applyAlignment="1">
      <alignment vertical="center"/>
    </xf>
    <xf numFmtId="176" fontId="13" fillId="0" borderId="71" xfId="0" applyNumberFormat="1" applyFont="1" applyBorder="1" applyAlignment="1">
      <alignment vertical="center"/>
    </xf>
    <xf numFmtId="176" fontId="13" fillId="0" borderId="39" xfId="0" applyNumberFormat="1" applyFont="1" applyBorder="1" applyAlignment="1">
      <alignment vertical="center"/>
    </xf>
    <xf numFmtId="0" fontId="13" fillId="0" borderId="39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38" fontId="13" fillId="2" borderId="70" xfId="1" applyFont="1" applyFill="1" applyBorder="1" applyAlignment="1">
      <alignment vertical="center"/>
    </xf>
    <xf numFmtId="38" fontId="13" fillId="2" borderId="19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38" fontId="13" fillId="2" borderId="31" xfId="1" applyFont="1" applyFill="1" applyBorder="1" applyAlignment="1">
      <alignment vertical="center"/>
    </xf>
    <xf numFmtId="38" fontId="13" fillId="2" borderId="17" xfId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5" xfId="0" applyFill="1" applyBorder="1" applyAlignment="1">
      <alignment horizontal="left" vertical="center"/>
    </xf>
    <xf numFmtId="0" fontId="0" fillId="2" borderId="84" xfId="0" applyFill="1" applyBorder="1" applyAlignment="1">
      <alignment horizontal="left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3" fillId="0" borderId="65" xfId="1" applyFont="1" applyBorder="1" applyAlignment="1">
      <alignment vertical="center"/>
    </xf>
    <xf numFmtId="179" fontId="0" fillId="0" borderId="25" xfId="0" applyNumberFormat="1" applyBorder="1" applyAlignment="1">
      <alignment horizontal="center" vertical="center" wrapText="1"/>
    </xf>
    <xf numFmtId="179" fontId="0" fillId="0" borderId="54" xfId="0" applyNumberFormat="1" applyBorder="1" applyAlignment="1">
      <alignment horizontal="center" vertical="center" wrapText="1"/>
    </xf>
    <xf numFmtId="179" fontId="0" fillId="0" borderId="52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38" fontId="17" fillId="0" borderId="34" xfId="1" applyFont="1" applyBorder="1" applyAlignment="1">
      <alignment vertical="center"/>
    </xf>
    <xf numFmtId="38" fontId="17" fillId="0" borderId="29" xfId="1" applyFont="1" applyBorder="1" applyAlignment="1">
      <alignment vertical="center"/>
    </xf>
    <xf numFmtId="38" fontId="17" fillId="0" borderId="88" xfId="1" applyFont="1" applyBorder="1" applyAlignment="1">
      <alignment vertical="center"/>
    </xf>
    <xf numFmtId="38" fontId="17" fillId="0" borderId="89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65" xfId="1" applyFont="1" applyBorder="1" applyAlignment="1">
      <alignment vertical="center"/>
    </xf>
    <xf numFmtId="38" fontId="17" fillId="0" borderId="20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54" xfId="1" applyFont="1" applyBorder="1" applyAlignment="1">
      <alignment vertical="center"/>
    </xf>
    <xf numFmtId="38" fontId="17" fillId="0" borderId="52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0" fillId="0" borderId="30" xfId="0" applyBorder="1" applyAlignment="1">
      <alignment vertical="center"/>
    </xf>
    <xf numFmtId="38" fontId="0" fillId="0" borderId="0" xfId="0" applyNumberFormat="1" applyAlignment="1">
      <alignment vertical="center"/>
    </xf>
    <xf numFmtId="38" fontId="13" fillId="0" borderId="80" xfId="1" applyFont="1" applyBorder="1" applyAlignment="1">
      <alignment vertical="center"/>
    </xf>
    <xf numFmtId="176" fontId="13" fillId="0" borderId="79" xfId="1" applyNumberFormat="1" applyFont="1" applyBorder="1" applyAlignment="1">
      <alignment vertical="center"/>
    </xf>
    <xf numFmtId="178" fontId="13" fillId="0" borderId="80" xfId="1" applyNumberFormat="1" applyFont="1" applyBorder="1" applyAlignment="1">
      <alignment vertical="center"/>
    </xf>
    <xf numFmtId="176" fontId="13" fillId="0" borderId="78" xfId="1" applyNumberFormat="1" applyFont="1" applyBorder="1" applyAlignment="1">
      <alignment vertical="center"/>
    </xf>
    <xf numFmtId="38" fontId="13" fillId="0" borderId="48" xfId="1" applyFont="1" applyBorder="1" applyAlignment="1">
      <alignment vertical="center"/>
    </xf>
    <xf numFmtId="176" fontId="13" fillId="0" borderId="11" xfId="1" applyNumberFormat="1" applyFont="1" applyBorder="1" applyAlignment="1">
      <alignment vertical="center"/>
    </xf>
    <xf numFmtId="178" fontId="13" fillId="0" borderId="48" xfId="1" applyNumberFormat="1" applyFont="1" applyBorder="1" applyAlignment="1">
      <alignment vertical="center"/>
    </xf>
    <xf numFmtId="176" fontId="13" fillId="0" borderId="60" xfId="1" applyNumberFormat="1" applyFont="1" applyBorder="1" applyAlignment="1">
      <alignment vertical="center"/>
    </xf>
    <xf numFmtId="38" fontId="13" fillId="0" borderId="50" xfId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8" fontId="13" fillId="0" borderId="50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38" fontId="13" fillId="0" borderId="46" xfId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8" fontId="13" fillId="0" borderId="46" xfId="1" applyNumberFormat="1" applyFont="1" applyBorder="1" applyAlignment="1">
      <alignment vertical="center"/>
    </xf>
    <xf numFmtId="176" fontId="13" fillId="0" borderId="59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178" fontId="13" fillId="0" borderId="65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0" fontId="1" fillId="2" borderId="55" xfId="0" applyFont="1" applyFill="1" applyBorder="1" applyAlignment="1">
      <alignment horizontal="center" vertical="center" textRotation="255"/>
    </xf>
    <xf numFmtId="38" fontId="13" fillId="0" borderId="57" xfId="1" applyFont="1" applyBorder="1" applyAlignment="1">
      <alignment vertical="center"/>
    </xf>
    <xf numFmtId="176" fontId="13" fillId="0" borderId="38" xfId="1" applyNumberFormat="1" applyFon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38" fontId="15" fillId="0" borderId="25" xfId="1" applyFont="1" applyFill="1" applyBorder="1" applyAlignment="1">
      <alignment vertical="center"/>
    </xf>
    <xf numFmtId="38" fontId="15" fillId="0" borderId="17" xfId="1" applyFont="1" applyFill="1" applyBorder="1" applyAlignment="1">
      <alignment vertical="center"/>
    </xf>
    <xf numFmtId="38" fontId="15" fillId="0" borderId="40" xfId="1" applyFont="1" applyFill="1" applyBorder="1" applyAlignment="1">
      <alignment vertical="center"/>
    </xf>
    <xf numFmtId="38" fontId="15" fillId="0" borderId="91" xfId="1" applyFont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40" xfId="0" applyFont="1" applyFill="1" applyBorder="1" applyAlignment="1">
      <alignment vertical="center"/>
    </xf>
    <xf numFmtId="176" fontId="15" fillId="0" borderId="21" xfId="2" applyNumberFormat="1" applyFont="1" applyFill="1" applyBorder="1" applyAlignment="1">
      <alignment vertical="center"/>
    </xf>
    <xf numFmtId="176" fontId="15" fillId="0" borderId="21" xfId="2" applyNumberFormat="1" applyFont="1" applyBorder="1" applyAlignment="1">
      <alignment vertical="center"/>
    </xf>
    <xf numFmtId="176" fontId="15" fillId="0" borderId="31" xfId="2" applyNumberFormat="1" applyFont="1" applyBorder="1" applyAlignment="1">
      <alignment vertical="center"/>
    </xf>
    <xf numFmtId="176" fontId="15" fillId="0" borderId="90" xfId="2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176" fontId="13" fillId="0" borderId="0" xfId="1" applyNumberFormat="1" applyFont="1" applyBorder="1" applyAlignment="1">
      <alignment vertical="center"/>
    </xf>
    <xf numFmtId="178" fontId="13" fillId="0" borderId="0" xfId="1" applyNumberFormat="1" applyFont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29" xfId="0" applyFont="1" applyFill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 shrinkToFit="1"/>
    </xf>
    <xf numFmtId="0" fontId="12" fillId="2" borderId="26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 shrinkToFit="1"/>
    </xf>
    <xf numFmtId="0" fontId="0" fillId="2" borderId="60" xfId="0" applyFont="1" applyFill="1" applyBorder="1" applyAlignment="1">
      <alignment horizontal="left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0" fillId="2" borderId="24" xfId="0" applyFont="1" applyFill="1" applyBorder="1" applyAlignment="1">
      <alignment horizontal="left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76" xfId="0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77" xfId="0" applyFont="1" applyFill="1" applyBorder="1" applyAlignment="1">
      <alignment horizontal="left" vertical="center" shrinkToFit="1"/>
    </xf>
    <xf numFmtId="0" fontId="1" fillId="2" borderId="7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60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 textRotation="255"/>
    </xf>
    <xf numFmtId="0" fontId="0" fillId="2" borderId="15" xfId="0" applyFont="1" applyFill="1" applyBorder="1" applyAlignment="1">
      <alignment horizontal="left" vertical="center" shrinkToFit="1"/>
    </xf>
    <xf numFmtId="0" fontId="0" fillId="2" borderId="59" xfId="0" applyFont="1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left" vertical="center" shrinkToFit="1"/>
    </xf>
    <xf numFmtId="0" fontId="0" fillId="2" borderId="38" xfId="0" applyFont="1" applyFill="1" applyBorder="1" applyAlignment="1">
      <alignment horizontal="left" vertical="center" shrinkToFit="1"/>
    </xf>
    <xf numFmtId="0" fontId="0" fillId="2" borderId="46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57" xfId="0" applyFont="1" applyFill="1" applyBorder="1" applyAlignment="1">
      <alignment horizontal="center" vertical="center" textRotation="255" shrinkToFit="1"/>
    </xf>
    <xf numFmtId="0" fontId="0" fillId="2" borderId="52" xfId="0" applyFont="1" applyFill="1" applyBorder="1" applyAlignment="1">
      <alignment horizontal="center" vertical="center" textRotation="255"/>
    </xf>
    <xf numFmtId="0" fontId="1" fillId="2" borderId="55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4"/>
          <c:tx>
            <c:strRef>
              <c:f>人口統計!$K$4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人口統計!$K$6:$K$13</c:f>
            </c:numRef>
          </c:val>
          <c:extLst>
            <c:ext xmlns:c16="http://schemas.microsoft.com/office/drawing/2014/chart" uri="{C3380CC4-5D6E-409C-BE32-E72D297353CC}">
              <c16:uniqueId val="{00000000-0261-4D76-9846-967DB709ED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barChart>
        <c:barDir val="col"/>
        <c:grouping val="stacked"/>
        <c:varyColors val="0"/>
        <c:ser>
          <c:idx val="2"/>
          <c:order val="0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20648</c:v>
                </c:pt>
                <c:pt idx="1">
                  <c:v>12527</c:v>
                </c:pt>
                <c:pt idx="2">
                  <c:v>7513</c:v>
                </c:pt>
                <c:pt idx="3">
                  <c:v>4468</c:v>
                </c:pt>
                <c:pt idx="4">
                  <c:v>6135</c:v>
                </c:pt>
                <c:pt idx="5">
                  <c:v>13370</c:v>
                </c:pt>
                <c:pt idx="6">
                  <c:v>19852</c:v>
                </c:pt>
                <c:pt idx="7">
                  <c:v>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1-4D76-9846-967DB709EDD1}"/>
            </c:ext>
          </c:extLst>
        </c:ser>
        <c:ser>
          <c:idx val="3"/>
          <c:order val="1"/>
          <c:tx>
            <c:strRef>
              <c:f>人口統計!$F$4</c:f>
              <c:strCache>
                <c:ptCount val="1"/>
                <c:pt idx="0">
                  <c:v>75歳～84歳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18656</c:v>
                </c:pt>
                <c:pt idx="1">
                  <c:v>12219</c:v>
                </c:pt>
                <c:pt idx="2">
                  <c:v>7136</c:v>
                </c:pt>
                <c:pt idx="3">
                  <c:v>3868</c:v>
                </c:pt>
                <c:pt idx="4">
                  <c:v>5449</c:v>
                </c:pt>
                <c:pt idx="5">
                  <c:v>11994</c:v>
                </c:pt>
                <c:pt idx="6">
                  <c:v>18625</c:v>
                </c:pt>
                <c:pt idx="7">
                  <c:v>7938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1-4D76-9846-967DB709EDD1}"/>
            </c:ext>
          </c:extLst>
        </c:ser>
        <c:ser>
          <c:idx val="4"/>
          <c:order val="2"/>
          <c:tx>
            <c:strRef>
              <c:f>人口統計!$G$4</c:f>
              <c:strCache>
                <c:ptCount val="1"/>
                <c:pt idx="0">
                  <c:v>85歳以上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7599</c:v>
                </c:pt>
                <c:pt idx="1">
                  <c:v>5745</c:v>
                </c:pt>
                <c:pt idx="2">
                  <c:v>3526</c:v>
                </c:pt>
                <c:pt idx="3">
                  <c:v>1785</c:v>
                </c:pt>
                <c:pt idx="4">
                  <c:v>2858</c:v>
                </c:pt>
                <c:pt idx="5">
                  <c:v>6127</c:v>
                </c:pt>
                <c:pt idx="6">
                  <c:v>9051</c:v>
                </c:pt>
                <c:pt idx="7">
                  <c:v>4033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lineChart>
        <c:grouping val="standard"/>
        <c:varyColors val="0"/>
        <c:ser>
          <c:idx val="1"/>
          <c:order val="3"/>
          <c:tx>
            <c:strRef>
              <c:f>人口統計!$I$3</c:f>
              <c:strCache>
                <c:ptCount val="1"/>
                <c:pt idx="0">
                  <c:v>高齢化率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1-4D76-9846-967DB709EDD1}"/>
                </c:ext>
              </c:extLst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1-4D76-9846-967DB709EDD1}"/>
                </c:ext>
              </c:extLst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1-4D76-9846-967DB709EDD1}"/>
                </c:ext>
              </c:extLst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1-4D76-9846-967DB709ED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人口統計!$I$6:$I$13</c:f>
              <c:numCache>
                <c:formatCode>0.0%</c:formatCode>
                <c:ptCount val="8"/>
                <c:pt idx="0">
                  <c:v>0.25061849114876383</c:v>
                </c:pt>
                <c:pt idx="1">
                  <c:v>0.33882277116600551</c:v>
                </c:pt>
                <c:pt idx="2">
                  <c:v>0.38584833559782611</c:v>
                </c:pt>
                <c:pt idx="3">
                  <c:v>0.30895326475167129</c:v>
                </c:pt>
                <c:pt idx="4">
                  <c:v>0.33442167419242791</c:v>
                </c:pt>
                <c:pt idx="5">
                  <c:v>0.33650342476731887</c:v>
                </c:pt>
                <c:pt idx="6">
                  <c:v>0.3771524702820232</c:v>
                </c:pt>
                <c:pt idx="7">
                  <c:v>0.37044261065266315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9256"/>
        <c:axId val="618902200"/>
      </c:lineChart>
      <c:catAx>
        <c:axId val="618908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618908864"/>
        <c:crosses val="autoZero"/>
        <c:auto val="1"/>
        <c:lblAlgn val="ctr"/>
        <c:lblOffset val="100"/>
        <c:noMultiLvlLbl val="0"/>
      </c:catAx>
      <c:valAx>
        <c:axId val="61890886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618908472"/>
        <c:crosses val="autoZero"/>
        <c:crossBetween val="between"/>
      </c:valAx>
      <c:valAx>
        <c:axId val="61890220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9256"/>
        <c:crosses val="max"/>
        <c:crossBetween val="between"/>
      </c:valAx>
      <c:catAx>
        <c:axId val="618909256"/>
        <c:scaling>
          <c:orientation val="minMax"/>
        </c:scaling>
        <c:delete val="1"/>
        <c:axPos val="b"/>
        <c:majorTickMark val="out"/>
        <c:minorTickMark val="none"/>
        <c:tickLblPos val="nextTo"/>
        <c:crossAx val="618902200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7DD-47DB-B4AA-3E634F677CF8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7DD-47DB-B4AA-3E634F677C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'給付状況（3-2）'!$E$41:$E$43</c:f>
              <c:numCache>
                <c:formatCode>#,##0_);[Red]\(#,##0\)</c:formatCode>
                <c:ptCount val="3"/>
                <c:pt idx="0">
                  <c:v>3768</c:v>
                </c:pt>
                <c:pt idx="1">
                  <c:v>2650</c:v>
                </c:pt>
                <c:pt idx="2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DD-47DB-B4AA-3E634F67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5D-4842-9BAE-DBE8F3C5E5C4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C5D-4842-9BAE-DBE8F3C5E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'給付状況（3-2）'!$G$41:$G$43</c:f>
              <c:numCache>
                <c:formatCode>#,##0_ </c:formatCode>
                <c:ptCount val="3"/>
                <c:pt idx="0">
                  <c:v>1140238.1400000004</c:v>
                </c:pt>
                <c:pt idx="1">
                  <c:v>881474.88000000012</c:v>
                </c:pt>
                <c:pt idx="2">
                  <c:v>164747.72000000003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5D-4842-9BAE-DBE8F3C5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地域密着型サービス別利用状況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'給付状況（3-2）'!$G$29:$G$40</c:f>
              <c:numCache>
                <c:formatCode>#,##0_ </c:formatCode>
                <c:ptCount val="12"/>
                <c:pt idx="0">
                  <c:v>34691.640000000007</c:v>
                </c:pt>
                <c:pt idx="1">
                  <c:v>528.06999999999994</c:v>
                </c:pt>
                <c:pt idx="2">
                  <c:v>16346.8</c:v>
                </c:pt>
                <c:pt idx="3">
                  <c:v>537.13</c:v>
                </c:pt>
                <c:pt idx="4">
                  <c:v>131944.95000000001</c:v>
                </c:pt>
                <c:pt idx="5">
                  <c:v>8864.83</c:v>
                </c:pt>
                <c:pt idx="6">
                  <c:v>534902.15999999992</c:v>
                </c:pt>
                <c:pt idx="7">
                  <c:v>6051.6799999999994</c:v>
                </c:pt>
                <c:pt idx="8">
                  <c:v>5533.9400000000005</c:v>
                </c:pt>
                <c:pt idx="9">
                  <c:v>21695.91</c:v>
                </c:pt>
                <c:pt idx="10">
                  <c:v>15125.930000000002</c:v>
                </c:pt>
                <c:pt idx="11">
                  <c:v>107977.66000000003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432"/>
        <c:axId val="706634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'給付状況（3-2）'!$E$29:$E$40</c:f>
              <c:numCache>
                <c:formatCode>#,##0_);[Red]\(#,##0\)</c:formatCode>
                <c:ptCount val="12"/>
                <c:pt idx="0">
                  <c:v>193</c:v>
                </c:pt>
                <c:pt idx="1">
                  <c:v>3</c:v>
                </c:pt>
                <c:pt idx="2">
                  <c:v>117</c:v>
                </c:pt>
                <c:pt idx="3">
                  <c:v>8</c:v>
                </c:pt>
                <c:pt idx="4">
                  <c:v>570</c:v>
                </c:pt>
                <c:pt idx="5">
                  <c:v>124</c:v>
                </c:pt>
                <c:pt idx="6">
                  <c:v>1794</c:v>
                </c:pt>
                <c:pt idx="7">
                  <c:v>22</c:v>
                </c:pt>
                <c:pt idx="8">
                  <c:v>25</c:v>
                </c:pt>
                <c:pt idx="9">
                  <c:v>67</c:v>
                </c:pt>
                <c:pt idx="10">
                  <c:v>51</c:v>
                </c:pt>
                <c:pt idx="11">
                  <c:v>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1608"/>
        <c:axId val="618912392"/>
      </c:lineChart>
      <c:catAx>
        <c:axId val="61891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2392"/>
        <c:crosses val="autoZero"/>
        <c:auto val="1"/>
        <c:lblAlgn val="ctr"/>
        <c:lblOffset val="100"/>
        <c:noMultiLvlLbl val="0"/>
      </c:catAx>
      <c:valAx>
        <c:axId val="61891239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1608"/>
        <c:crosses val="autoZero"/>
        <c:crossBetween val="between"/>
      </c:valAx>
      <c:valAx>
        <c:axId val="706634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706634432"/>
        <c:crosses val="max"/>
        <c:crossBetween val="between"/>
      </c:valAx>
      <c:catAx>
        <c:axId val="70663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4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8571901791924614"/>
          <c:y val="0.60636969329882728"/>
          <c:w val="0.19440433781794844"/>
          <c:h val="0.1973643154745516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>
        <c:manualLayout>
          <c:xMode val="edge"/>
          <c:yMode val="edge"/>
          <c:x val="0.25779299214171114"/>
          <c:y val="4.106189729620838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18858.063774777365</c:v>
                </c:pt>
                <c:pt idx="1">
                  <c:v>30789.656218402422</c:v>
                </c:pt>
                <c:pt idx="2">
                  <c:v>95926.77755005518</c:v>
                </c:pt>
                <c:pt idx="3">
                  <c:v>119762.70605759685</c:v>
                </c:pt>
                <c:pt idx="4">
                  <c:v>160756.50020466643</c:v>
                </c:pt>
                <c:pt idx="5">
                  <c:v>192971.70332039669</c:v>
                </c:pt>
                <c:pt idx="6">
                  <c:v>235821.89214758755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6392"/>
        <c:axId val="706635608"/>
      </c:barChart>
      <c:lineChart>
        <c:grouping val="standard"/>
        <c:varyColors val="0"/>
        <c:ser>
          <c:idx val="0"/>
          <c:order val="0"/>
          <c:tx>
            <c:strRef>
              <c:f>'給付状況（3-3）'!$D$3</c:f>
              <c:strCache>
                <c:ptCount val="1"/>
                <c:pt idx="0">
                  <c:v>人数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multiLvlStrRef>
              <c:f>'給付状況（3-1）'!#REF!</c:f>
            </c:multiLvlStrRef>
          </c:cat>
          <c:val>
            <c:numRef>
              <c:f>'給付状況（3-3）'!$D$4:$D$10</c:f>
              <c:numCache>
                <c:formatCode>#,##0_);[Red]\(#,##0\)</c:formatCode>
                <c:ptCount val="7"/>
                <c:pt idx="0">
                  <c:v>3481</c:v>
                </c:pt>
                <c:pt idx="1">
                  <c:v>3956</c:v>
                </c:pt>
                <c:pt idx="2">
                  <c:v>6343</c:v>
                </c:pt>
                <c:pt idx="3">
                  <c:v>4028</c:v>
                </c:pt>
                <c:pt idx="4">
                  <c:v>2443</c:v>
                </c:pt>
                <c:pt idx="5">
                  <c:v>2319</c:v>
                </c:pt>
                <c:pt idx="6">
                  <c:v>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635216"/>
        <c:axId val="706636000"/>
      </c:lineChart>
      <c:catAx>
        <c:axId val="7066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36000"/>
        <c:crosses val="autoZero"/>
        <c:auto val="1"/>
        <c:lblAlgn val="ctr"/>
        <c:lblOffset val="100"/>
        <c:noMultiLvlLbl val="0"/>
      </c:catAx>
      <c:valAx>
        <c:axId val="70663600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5216"/>
        <c:crosses val="autoZero"/>
        <c:crossBetween val="between"/>
      </c:valAx>
      <c:valAx>
        <c:axId val="706635608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706636392"/>
        <c:crosses val="max"/>
        <c:crossBetween val="between"/>
      </c:valAx>
      <c:catAx>
        <c:axId val="70663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5608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要介護度別支給限度額比率</a:t>
            </a:r>
          </a:p>
        </c:rich>
      </c:tx>
      <c:layout>
        <c:manualLayout>
          <c:xMode val="edge"/>
          <c:yMode val="edge"/>
          <c:x val="0.27162424752556269"/>
          <c:y val="2.771350696547546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'給付状況（3-3）'!$G$3</c:f>
              <c:strCache>
                <c:ptCount val="1"/>
                <c:pt idx="0">
                  <c:v>支給限度額</c:v>
                </c:pt>
              </c:strCache>
            </c:strRef>
          </c:tx>
          <c:spPr>
            <a:noFill/>
            <a:ln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'給付状況（3-3）'!$G$4:$G$10</c:f>
              <c:numCache>
                <c:formatCode>#,##0_);[Red]\(#,##0\)</c:formatCode>
                <c:ptCount val="7"/>
                <c:pt idx="0">
                  <c:v>50320</c:v>
                </c:pt>
                <c:pt idx="1">
                  <c:v>105310</c:v>
                </c:pt>
                <c:pt idx="2">
                  <c:v>167650</c:v>
                </c:pt>
                <c:pt idx="3">
                  <c:v>197050</c:v>
                </c:pt>
                <c:pt idx="4">
                  <c:v>270480</c:v>
                </c:pt>
                <c:pt idx="5">
                  <c:v>309380</c:v>
                </c:pt>
                <c:pt idx="6">
                  <c:v>362170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040"/>
        <c:axId val="706628552"/>
      </c:barChart>
      <c:barChart>
        <c:barDir val="col"/>
        <c:grouping val="stack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18858.063774777365</c:v>
                </c:pt>
                <c:pt idx="1">
                  <c:v>30789.656218402422</c:v>
                </c:pt>
                <c:pt idx="2">
                  <c:v>95926.77755005518</c:v>
                </c:pt>
                <c:pt idx="3">
                  <c:v>119762.70605759685</c:v>
                </c:pt>
                <c:pt idx="4">
                  <c:v>160756.50020466643</c:v>
                </c:pt>
                <c:pt idx="5">
                  <c:v>192971.70332039669</c:v>
                </c:pt>
                <c:pt idx="6">
                  <c:v>235821.89214758755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6627768"/>
        <c:axId val="706624632"/>
      </c:barChart>
      <c:catAx>
        <c:axId val="70663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28552"/>
        <c:crosses val="autoZero"/>
        <c:auto val="1"/>
        <c:lblAlgn val="ctr"/>
        <c:lblOffset val="100"/>
        <c:noMultiLvlLbl val="0"/>
      </c:catAx>
      <c:valAx>
        <c:axId val="70662855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4040"/>
        <c:crosses val="autoZero"/>
        <c:crossBetween val="between"/>
      </c:valAx>
      <c:valAx>
        <c:axId val="706624632"/>
        <c:scaling>
          <c:orientation val="minMax"/>
          <c:max val="400000"/>
        </c:scaling>
        <c:delete val="1"/>
        <c:axPos val="r"/>
        <c:numFmt formatCode="0%" sourceLinked="0"/>
        <c:majorTickMark val="out"/>
        <c:minorTickMark val="none"/>
        <c:tickLblPos val="nextTo"/>
        <c:crossAx val="706627768"/>
        <c:crosses val="max"/>
        <c:crossBetween val="between"/>
      </c:valAx>
      <c:catAx>
        <c:axId val="70662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246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7B2-4E26-AECA-08A5518F0208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7B2-4E26-AECA-08A5518F0208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7B2-4E26-AECA-08A5518F020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'認定者数（2-1.2.3）'!$D$4:$J$4</c:f>
              <c:numCache>
                <c:formatCode>#,##0_);[Red]\(#,##0\)</c:formatCode>
                <c:ptCount val="7"/>
                <c:pt idx="0">
                  <c:v>7388</c:v>
                </c:pt>
                <c:pt idx="1">
                  <c:v>5956</c:v>
                </c:pt>
                <c:pt idx="2">
                  <c:v>8745</c:v>
                </c:pt>
                <c:pt idx="3">
                  <c:v>5522</c:v>
                </c:pt>
                <c:pt idx="4">
                  <c:v>4521</c:v>
                </c:pt>
                <c:pt idx="5">
                  <c:v>5674</c:v>
                </c:pt>
                <c:pt idx="6">
                  <c:v>2961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B2-4E26-AECA-08A5518F02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AC9-4EBE-9D79-F1275C8CB887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AC9-4EBE-9D79-F1275C8CB887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AC9-4EBE-9D79-F1275C8CB88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'認定者数（2-1.2.3）'!$D$5:$J$5</c:f>
              <c:numCache>
                <c:formatCode>#,##0_);[Red]\(#,##0\)</c:formatCode>
                <c:ptCount val="7"/>
                <c:pt idx="0">
                  <c:v>745</c:v>
                </c:pt>
                <c:pt idx="1">
                  <c:v>720</c:v>
                </c:pt>
                <c:pt idx="2">
                  <c:v>645</c:v>
                </c:pt>
                <c:pt idx="3">
                  <c:v>542</c:v>
                </c:pt>
                <c:pt idx="4">
                  <c:v>410</c:v>
                </c:pt>
                <c:pt idx="5">
                  <c:v>446</c:v>
                </c:pt>
                <c:pt idx="6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C9-4EBE-9D79-F1275C8CB8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89D-4349-BE6D-A8967930A366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89D-4349-BE6D-A8967930A366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89D-4349-BE6D-A8967930A36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'認定者数（2-1.2.3）'!$O$5:$U$5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'認定者数（2-1.2.3）'!$O$6:$U$6</c:f>
              <c:numCache>
                <c:formatCode>#,##0_);[Red]\(#,##0\)</c:formatCode>
                <c:ptCount val="7"/>
                <c:pt idx="0">
                  <c:v>6643</c:v>
                </c:pt>
                <c:pt idx="1">
                  <c:v>5236</c:v>
                </c:pt>
                <c:pt idx="2">
                  <c:v>8100</c:v>
                </c:pt>
                <c:pt idx="3">
                  <c:v>4980</c:v>
                </c:pt>
                <c:pt idx="4">
                  <c:v>4111</c:v>
                </c:pt>
                <c:pt idx="5">
                  <c:v>5228</c:v>
                </c:pt>
                <c:pt idx="6">
                  <c:v>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9D-4349-BE6D-A8967930A3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'認定者数（2-1.2.3）'!$D$23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'認定者数（2-1.2.3）'!$D$24:$D$31</c:f>
              <c:numCache>
                <c:formatCode>#,##0_);[Red]\(#,##0\)</c:formatCode>
                <c:ptCount val="8"/>
                <c:pt idx="0">
                  <c:v>1276</c:v>
                </c:pt>
                <c:pt idx="1">
                  <c:v>1377</c:v>
                </c:pt>
                <c:pt idx="2">
                  <c:v>820</c:v>
                </c:pt>
                <c:pt idx="3">
                  <c:v>237</c:v>
                </c:pt>
                <c:pt idx="4">
                  <c:v>323</c:v>
                </c:pt>
                <c:pt idx="5">
                  <c:v>755</c:v>
                </c:pt>
                <c:pt idx="6">
                  <c:v>1952</c:v>
                </c:pt>
                <c:pt idx="7">
                  <c:v>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2-404E-A353-00AA3EB4E7FA}"/>
            </c:ext>
          </c:extLst>
        </c:ser>
        <c:ser>
          <c:idx val="1"/>
          <c:order val="1"/>
          <c:tx>
            <c:strRef>
              <c:f>'認定者数（2-1.2.3）'!$E$23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'認定者数（2-1.2.3）'!$E$24:$E$31</c:f>
              <c:numCache>
                <c:formatCode>#,##0_);[Red]\(#,##0\)</c:formatCode>
                <c:ptCount val="8"/>
                <c:pt idx="0">
                  <c:v>1177</c:v>
                </c:pt>
                <c:pt idx="1">
                  <c:v>1078</c:v>
                </c:pt>
                <c:pt idx="2">
                  <c:v>432</c:v>
                </c:pt>
                <c:pt idx="3">
                  <c:v>208</c:v>
                </c:pt>
                <c:pt idx="4">
                  <c:v>305</c:v>
                </c:pt>
                <c:pt idx="5">
                  <c:v>764</c:v>
                </c:pt>
                <c:pt idx="6">
                  <c:v>1560</c:v>
                </c:pt>
                <c:pt idx="7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2-404E-A353-00AA3EB4E7FA}"/>
            </c:ext>
          </c:extLst>
        </c:ser>
        <c:ser>
          <c:idx val="2"/>
          <c:order val="2"/>
          <c:tx>
            <c:strRef>
              <c:f>'認定者数（2-1.2.3）'!$F$23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'認定者数（2-1.2.3）'!$F$24:$F$31</c:f>
              <c:numCache>
                <c:formatCode>#,##0_);[Red]\(#,##0\)</c:formatCode>
                <c:ptCount val="8"/>
                <c:pt idx="0">
                  <c:v>1455</c:v>
                </c:pt>
                <c:pt idx="1">
                  <c:v>1152</c:v>
                </c:pt>
                <c:pt idx="2">
                  <c:v>872</c:v>
                </c:pt>
                <c:pt idx="3">
                  <c:v>336</c:v>
                </c:pt>
                <c:pt idx="4">
                  <c:v>540</c:v>
                </c:pt>
                <c:pt idx="5">
                  <c:v>1461</c:v>
                </c:pt>
                <c:pt idx="6">
                  <c:v>2136</c:v>
                </c:pt>
                <c:pt idx="7">
                  <c:v>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2-404E-A353-00AA3EB4E7FA}"/>
            </c:ext>
          </c:extLst>
        </c:ser>
        <c:ser>
          <c:idx val="3"/>
          <c:order val="3"/>
          <c:tx>
            <c:strRef>
              <c:f>'認定者数（2-1.2.3）'!$G$23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'認定者数（2-1.2.3）'!$G$24:$G$31</c:f>
              <c:numCache>
                <c:formatCode>#,##0_);[Red]\(#,##0\)</c:formatCode>
                <c:ptCount val="8"/>
                <c:pt idx="0">
                  <c:v>1047</c:v>
                </c:pt>
                <c:pt idx="1">
                  <c:v>710</c:v>
                </c:pt>
                <c:pt idx="2">
                  <c:v>452</c:v>
                </c:pt>
                <c:pt idx="3">
                  <c:v>222</c:v>
                </c:pt>
                <c:pt idx="4">
                  <c:v>322</c:v>
                </c:pt>
                <c:pt idx="5">
                  <c:v>788</c:v>
                </c:pt>
                <c:pt idx="6">
                  <c:v>1569</c:v>
                </c:pt>
                <c:pt idx="7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2-404E-A353-00AA3EB4E7FA}"/>
            </c:ext>
          </c:extLst>
        </c:ser>
        <c:ser>
          <c:idx val="4"/>
          <c:order val="4"/>
          <c:tx>
            <c:strRef>
              <c:f>'認定者数（2-1.2.3）'!$H$23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'認定者数（2-1.2.3）'!$H$24:$H$31</c:f>
              <c:numCache>
                <c:formatCode>#,##0_);[Red]\(#,##0\)</c:formatCode>
                <c:ptCount val="8"/>
                <c:pt idx="0">
                  <c:v>817</c:v>
                </c:pt>
                <c:pt idx="1">
                  <c:v>619</c:v>
                </c:pt>
                <c:pt idx="2">
                  <c:v>380</c:v>
                </c:pt>
                <c:pt idx="3">
                  <c:v>192</c:v>
                </c:pt>
                <c:pt idx="4">
                  <c:v>315</c:v>
                </c:pt>
                <c:pt idx="5">
                  <c:v>673</c:v>
                </c:pt>
                <c:pt idx="6">
                  <c:v>1164</c:v>
                </c:pt>
                <c:pt idx="7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2-404E-A353-00AA3EB4E7FA}"/>
            </c:ext>
          </c:extLst>
        </c:ser>
        <c:ser>
          <c:idx val="5"/>
          <c:order val="5"/>
          <c:tx>
            <c:strRef>
              <c:f>'認定者数（2-1.2.3）'!$I$23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'認定者数（2-1.2.3）'!$I$24:$I$31</c:f>
              <c:numCache>
                <c:formatCode>#,##0_);[Red]\(#,##0\)</c:formatCode>
                <c:ptCount val="8"/>
                <c:pt idx="0">
                  <c:v>1084</c:v>
                </c:pt>
                <c:pt idx="1">
                  <c:v>678</c:v>
                </c:pt>
                <c:pt idx="2">
                  <c:v>491</c:v>
                </c:pt>
                <c:pt idx="3">
                  <c:v>217</c:v>
                </c:pt>
                <c:pt idx="4">
                  <c:v>410</c:v>
                </c:pt>
                <c:pt idx="5">
                  <c:v>794</c:v>
                </c:pt>
                <c:pt idx="6">
                  <c:v>1428</c:v>
                </c:pt>
                <c:pt idx="7">
                  <c:v>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2-404E-A353-00AA3EB4E7FA}"/>
            </c:ext>
          </c:extLst>
        </c:ser>
        <c:ser>
          <c:idx val="6"/>
          <c:order val="6"/>
          <c:tx>
            <c:strRef>
              <c:f>'認定者数（2-1.2.3）'!$J$23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'認定者数（2-1.2.3）'!$J$24:$J$31</c:f>
              <c:numCache>
                <c:formatCode>#,##0_);[Red]\(#,##0\)</c:formatCode>
                <c:ptCount val="8"/>
                <c:pt idx="0">
                  <c:v>563</c:v>
                </c:pt>
                <c:pt idx="1">
                  <c:v>363</c:v>
                </c:pt>
                <c:pt idx="2">
                  <c:v>317</c:v>
                </c:pt>
                <c:pt idx="3">
                  <c:v>136</c:v>
                </c:pt>
                <c:pt idx="4">
                  <c:v>198</c:v>
                </c:pt>
                <c:pt idx="5">
                  <c:v>415</c:v>
                </c:pt>
                <c:pt idx="6">
                  <c:v>713</c:v>
                </c:pt>
                <c:pt idx="7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5336"/>
        <c:axId val="618902984"/>
      </c:barChart>
      <c:lineChart>
        <c:grouping val="standard"/>
        <c:varyColors val="0"/>
        <c:ser>
          <c:idx val="7"/>
          <c:order val="7"/>
          <c:tx>
            <c:strRef>
              <c:f>'認定者数（2-1.2.3）'!$L$23</c:f>
              <c:strCache>
                <c:ptCount val="1"/>
                <c:pt idx="0">
                  <c:v>出現率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'認定者数（2-1.2.3）'!$L$24:$L$31</c:f>
              <c:numCache>
                <c:formatCode>0.0%</c:formatCode>
                <c:ptCount val="8"/>
                <c:pt idx="0">
                  <c:v>0.15817751529752894</c:v>
                </c:pt>
                <c:pt idx="1">
                  <c:v>0.19602505657407104</c:v>
                </c:pt>
                <c:pt idx="2">
                  <c:v>0.20709766162310866</c:v>
                </c:pt>
                <c:pt idx="3">
                  <c:v>0.15294931330896155</c:v>
                </c:pt>
                <c:pt idx="4">
                  <c:v>0.16708212158980751</c:v>
                </c:pt>
                <c:pt idx="5">
                  <c:v>0.17941634117684419</c:v>
                </c:pt>
                <c:pt idx="6">
                  <c:v>0.22138528867194074</c:v>
                </c:pt>
                <c:pt idx="7">
                  <c:v>0.17588092345078979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5728"/>
        <c:axId val="618903376"/>
      </c:lineChart>
      <c:catAx>
        <c:axId val="618905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618902984"/>
        <c:crosses val="autoZero"/>
        <c:auto val="1"/>
        <c:lblAlgn val="ctr"/>
        <c:lblOffset val="100"/>
        <c:noMultiLvlLbl val="0"/>
      </c:catAx>
      <c:valAx>
        <c:axId val="61890298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5336"/>
        <c:crosses val="autoZero"/>
        <c:crossBetween val="between"/>
      </c:valAx>
      <c:valAx>
        <c:axId val="61890337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5728"/>
        <c:crosses val="max"/>
        <c:crossBetween val="between"/>
      </c:valAx>
      <c:catAx>
        <c:axId val="61890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33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サービス種類別構成割合（利用人数）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'給付状況（3-1）'!$N$16:$N$24</c:f>
              <c:numCache>
                <c:formatCode>0.0%</c:formatCode>
                <c:ptCount val="9"/>
                <c:pt idx="0">
                  <c:v>0.65753801062465655</c:v>
                </c:pt>
                <c:pt idx="1">
                  <c:v>0.62157107231920194</c:v>
                </c:pt>
                <c:pt idx="2">
                  <c:v>0.59280155642023347</c:v>
                </c:pt>
                <c:pt idx="3">
                  <c:v>0.65334617236398651</c:v>
                </c:pt>
                <c:pt idx="4">
                  <c:v>0.60927573062261753</c:v>
                </c:pt>
                <c:pt idx="5">
                  <c:v>0.65239365435911834</c:v>
                </c:pt>
                <c:pt idx="6">
                  <c:v>0.65001334044823911</c:v>
                </c:pt>
                <c:pt idx="7">
                  <c:v>0.59223099293726633</c:v>
                </c:pt>
                <c:pt idx="8">
                  <c:v>0.63538554559681315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4-4A39-83CC-D65A7E3E9D62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'給付状況（3-1）'!$O$16:$O$24</c:f>
              <c:numCache>
                <c:formatCode>0.0%</c:formatCode>
                <c:ptCount val="9"/>
                <c:pt idx="0">
                  <c:v>0.18162667155156623</c:v>
                </c:pt>
                <c:pt idx="1">
                  <c:v>0.21795511221945138</c:v>
                </c:pt>
                <c:pt idx="2">
                  <c:v>0.19669260700389105</c:v>
                </c:pt>
                <c:pt idx="3">
                  <c:v>0.15840154068367837</c:v>
                </c:pt>
                <c:pt idx="4">
                  <c:v>0.15406607369758576</c:v>
                </c:pt>
                <c:pt idx="5">
                  <c:v>0.12677242734802752</c:v>
                </c:pt>
                <c:pt idx="6">
                  <c:v>0.16081910352187834</c:v>
                </c:pt>
                <c:pt idx="7">
                  <c:v>0.18986289987536353</c:v>
                </c:pt>
                <c:pt idx="8">
                  <c:v>0.17399345568359653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4-4A39-83CC-D65A7E3E9D62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'給付状況（3-1）'!$P$16:$P$24</c:f>
              <c:numCache>
                <c:formatCode>0.0%</c:formatCode>
                <c:ptCount val="9"/>
                <c:pt idx="0">
                  <c:v>4.9184832386884043E-2</c:v>
                </c:pt>
                <c:pt idx="1">
                  <c:v>5.0997506234413965E-2</c:v>
                </c:pt>
                <c:pt idx="2">
                  <c:v>9.1828793774319073E-2</c:v>
                </c:pt>
                <c:pt idx="3">
                  <c:v>3.0332209918151179E-2</c:v>
                </c:pt>
                <c:pt idx="4">
                  <c:v>0.10546378653113088</c:v>
                </c:pt>
                <c:pt idx="5">
                  <c:v>8.3953390425382565E-2</c:v>
                </c:pt>
                <c:pt idx="6">
                  <c:v>7.8441835645677693E-2</c:v>
                </c:pt>
                <c:pt idx="7">
                  <c:v>6.4603240548400498E-2</c:v>
                </c:pt>
                <c:pt idx="8">
                  <c:v>6.9319960165030586E-2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04-4A39-83CC-D65A7E3E9D62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'給付状況（3-1）'!$Q$16:$Q$24</c:f>
              <c:numCache>
                <c:formatCode>0.0%</c:formatCode>
                <c:ptCount val="9"/>
                <c:pt idx="0">
                  <c:v>0.11165048543689321</c:v>
                </c:pt>
                <c:pt idx="1">
                  <c:v>0.10947630922693267</c:v>
                </c:pt>
                <c:pt idx="2">
                  <c:v>0.11867704280155641</c:v>
                </c:pt>
                <c:pt idx="3">
                  <c:v>0.15792007703418393</c:v>
                </c:pt>
                <c:pt idx="4">
                  <c:v>0.13119440914866581</c:v>
                </c:pt>
                <c:pt idx="5">
                  <c:v>0.13688052786747157</c:v>
                </c:pt>
                <c:pt idx="6">
                  <c:v>0.1107257203842049</c:v>
                </c:pt>
                <c:pt idx="7">
                  <c:v>0.15330286663896966</c:v>
                </c:pt>
                <c:pt idx="8">
                  <c:v>0.12130103855455968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04-4A39-83CC-D65A7E3E9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1416"/>
        <c:axId val="618898280"/>
      </c:barChart>
      <c:catAx>
        <c:axId val="618901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898280"/>
        <c:crosses val="autoZero"/>
        <c:auto val="1"/>
        <c:lblAlgn val="ctr"/>
        <c:lblOffset val="100"/>
        <c:noMultiLvlLbl val="0"/>
      </c:catAx>
      <c:valAx>
        <c:axId val="618898280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141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サービス種類別構成割合（費用総額）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'給付状況（3-1）'!$N$29:$N$37</c:f>
              <c:numCache>
                <c:formatCode>0.0%</c:formatCode>
                <c:ptCount val="9"/>
                <c:pt idx="0">
                  <c:v>0.41802117341067924</c:v>
                </c:pt>
                <c:pt idx="1">
                  <c:v>0.43415231388344117</c:v>
                </c:pt>
                <c:pt idx="2">
                  <c:v>0.3585383672060074</c:v>
                </c:pt>
                <c:pt idx="3">
                  <c:v>0.39784332682998913</c:v>
                </c:pt>
                <c:pt idx="4">
                  <c:v>0.38549982607923428</c:v>
                </c:pt>
                <c:pt idx="5">
                  <c:v>0.38149297320360137</c:v>
                </c:pt>
                <c:pt idx="6">
                  <c:v>0.41263138220933554</c:v>
                </c:pt>
                <c:pt idx="7">
                  <c:v>0.37347006700994562</c:v>
                </c:pt>
                <c:pt idx="8">
                  <c:v>0.40091020652675241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7-4C78-BD2E-2EB74225C3B6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'給付状況（3-1）'!$O$29:$O$37</c:f>
              <c:numCache>
                <c:formatCode>0.0%</c:formatCode>
                <c:ptCount val="9"/>
                <c:pt idx="0">
                  <c:v>3.9975747232385513E-2</c:v>
                </c:pt>
                <c:pt idx="1">
                  <c:v>4.7846566047865011E-2</c:v>
                </c:pt>
                <c:pt idx="2">
                  <c:v>3.667887033756808E-2</c:v>
                </c:pt>
                <c:pt idx="3">
                  <c:v>2.920725764232894E-2</c:v>
                </c:pt>
                <c:pt idx="4">
                  <c:v>3.0312023409466128E-2</c:v>
                </c:pt>
                <c:pt idx="5">
                  <c:v>2.3053755327948445E-2</c:v>
                </c:pt>
                <c:pt idx="6">
                  <c:v>3.0962567621600368E-2</c:v>
                </c:pt>
                <c:pt idx="7">
                  <c:v>3.5205607236271329E-2</c:v>
                </c:pt>
                <c:pt idx="8">
                  <c:v>3.4471297615876716E-2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7-4C78-BD2E-2EB74225C3B6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'給付状況（3-1）'!$P$29:$P$37</c:f>
              <c:numCache>
                <c:formatCode>0.0%</c:formatCode>
                <c:ptCount val="9"/>
                <c:pt idx="0">
                  <c:v>0.11771935264841504</c:v>
                </c:pt>
                <c:pt idx="1">
                  <c:v>0.12677501024153151</c:v>
                </c:pt>
                <c:pt idx="2">
                  <c:v>0.21531096670233524</c:v>
                </c:pt>
                <c:pt idx="3">
                  <c:v>6.773218092208344E-2</c:v>
                </c:pt>
                <c:pt idx="4">
                  <c:v>0.195397963270246</c:v>
                </c:pt>
                <c:pt idx="5">
                  <c:v>0.18794779845830714</c:v>
                </c:pt>
                <c:pt idx="6">
                  <c:v>0.19799052706446829</c:v>
                </c:pt>
                <c:pt idx="7">
                  <c:v>0.12455996546457777</c:v>
                </c:pt>
                <c:pt idx="8">
                  <c:v>0.16258258327236313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F7-4C78-BD2E-2EB74225C3B6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'給付状況（3-1）'!$Q$29:$Q$37</c:f>
              <c:numCache>
                <c:formatCode>0.0%</c:formatCode>
                <c:ptCount val="9"/>
                <c:pt idx="0">
                  <c:v>0.4242837267085201</c:v>
                </c:pt>
                <c:pt idx="1">
                  <c:v>0.39122610982716227</c:v>
                </c:pt>
                <c:pt idx="2">
                  <c:v>0.38947179575408936</c:v>
                </c:pt>
                <c:pt idx="3">
                  <c:v>0.50521723460559853</c:v>
                </c:pt>
                <c:pt idx="4">
                  <c:v>0.38879018724105363</c:v>
                </c:pt>
                <c:pt idx="5">
                  <c:v>0.40750547301014295</c:v>
                </c:pt>
                <c:pt idx="6">
                  <c:v>0.35841552310459585</c:v>
                </c:pt>
                <c:pt idx="7">
                  <c:v>0.46676436028920537</c:v>
                </c:pt>
                <c:pt idx="8">
                  <c:v>0.4020359125850077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F7-4C78-BD2E-2EB74225C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4160"/>
        <c:axId val="618904552"/>
      </c:barChart>
      <c:catAx>
        <c:axId val="61890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904552"/>
        <c:crosses val="autoZero"/>
        <c:auto val="1"/>
        <c:lblAlgn val="ctr"/>
        <c:lblOffset val="100"/>
        <c:noMultiLvlLbl val="0"/>
      </c:catAx>
      <c:valAx>
        <c:axId val="618904552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416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介護サービス別利用状況</a:t>
            </a:r>
          </a:p>
        </c:rich>
      </c:tx>
      <c:layout>
        <c:manualLayout>
          <c:xMode val="edge"/>
          <c:yMode val="edge"/>
          <c:x val="0.30759024485334557"/>
          <c:y val="3.2634032634032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369453274271078E-2"/>
          <c:y val="0.16038470715636069"/>
          <c:w val="0.71654754254738828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'給付状況（3-2）'!$G$5:$G$16</c:f>
              <c:numCache>
                <c:formatCode>#,##0_ </c:formatCode>
                <c:ptCount val="12"/>
                <c:pt idx="0">
                  <c:v>339127.84</c:v>
                </c:pt>
                <c:pt idx="1">
                  <c:v>16702.249999999996</c:v>
                </c:pt>
                <c:pt idx="2">
                  <c:v>123472.45999999995</c:v>
                </c:pt>
                <c:pt idx="3">
                  <c:v>21132.469999999994</c:v>
                </c:pt>
                <c:pt idx="4">
                  <c:v>72485.48000000001</c:v>
                </c:pt>
                <c:pt idx="5">
                  <c:v>809115.88000000024</c:v>
                </c:pt>
                <c:pt idx="6">
                  <c:v>280637.80999999994</c:v>
                </c:pt>
                <c:pt idx="7">
                  <c:v>134161.70999999996</c:v>
                </c:pt>
                <c:pt idx="8">
                  <c:v>16399.609999999997</c:v>
                </c:pt>
                <c:pt idx="9">
                  <c:v>0</c:v>
                </c:pt>
                <c:pt idx="10">
                  <c:v>133165.38999999998</c:v>
                </c:pt>
                <c:pt idx="11">
                  <c:v>233937.71999999991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08080"/>
        <c:axId val="618907688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'給付状況（3-2）'!$E$5:$E$16</c:f>
              <c:numCache>
                <c:formatCode>#,##0_);[Red]\(#,##0\)</c:formatCode>
                <c:ptCount val="12"/>
                <c:pt idx="0">
                  <c:v>5022</c:v>
                </c:pt>
                <c:pt idx="1">
                  <c:v>224</c:v>
                </c:pt>
                <c:pt idx="2">
                  <c:v>2619</c:v>
                </c:pt>
                <c:pt idx="3">
                  <c:v>452</c:v>
                </c:pt>
                <c:pt idx="4">
                  <c:v>5290</c:v>
                </c:pt>
                <c:pt idx="5">
                  <c:v>6996</c:v>
                </c:pt>
                <c:pt idx="6">
                  <c:v>3134</c:v>
                </c:pt>
                <c:pt idx="7">
                  <c:v>1138</c:v>
                </c:pt>
                <c:pt idx="8">
                  <c:v>228</c:v>
                </c:pt>
                <c:pt idx="9">
                  <c:v>0</c:v>
                </c:pt>
                <c:pt idx="10">
                  <c:v>9568</c:v>
                </c:pt>
                <c:pt idx="11">
                  <c:v>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6512"/>
        <c:axId val="618906904"/>
      </c:lineChart>
      <c:catAx>
        <c:axId val="61890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06904"/>
        <c:crosses val="autoZero"/>
        <c:auto val="1"/>
        <c:lblAlgn val="ctr"/>
        <c:lblOffset val="100"/>
        <c:noMultiLvlLbl val="0"/>
      </c:catAx>
      <c:valAx>
        <c:axId val="61890690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6512"/>
        <c:crosses val="autoZero"/>
        <c:crossBetween val="between"/>
      </c:valAx>
      <c:valAx>
        <c:axId val="61890768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08080"/>
        <c:crosses val="max"/>
        <c:crossBetween val="between"/>
      </c:valAx>
      <c:catAx>
        <c:axId val="61890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76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9665609880756116"/>
          <c:y val="0.68562402423655988"/>
          <c:w val="0.19710986346326037"/>
          <c:h val="0.1833783688043495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介護予防サービス別利用状況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'給付状況（3-2）'!$G$17:$G$28</c:f>
              <c:numCache>
                <c:formatCode>#,##0_ </c:formatCode>
                <c:ptCount val="10"/>
                <c:pt idx="0">
                  <c:v>0</c:v>
                </c:pt>
                <c:pt idx="1">
                  <c:v>26779.610000000004</c:v>
                </c:pt>
                <c:pt idx="2">
                  <c:v>7638.93</c:v>
                </c:pt>
                <c:pt idx="3">
                  <c:v>6603.5800000000008</c:v>
                </c:pt>
                <c:pt idx="4">
                  <c:v>87923.959999999992</c:v>
                </c:pt>
                <c:pt idx="5">
                  <c:v>2704.0600000000004</c:v>
                </c:pt>
                <c:pt idx="6">
                  <c:v>289.11</c:v>
                </c:pt>
                <c:pt idx="7">
                  <c:v>0</c:v>
                </c:pt>
                <c:pt idx="8">
                  <c:v>35391.35</c:v>
                </c:pt>
                <c:pt idx="9">
                  <c:v>20140.560000000005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10432"/>
        <c:axId val="618910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'給付状況（3-2）'!$E$17:$E$28</c:f>
              <c:numCache>
                <c:formatCode>#,##0_);[Red]\(#,##0\)</c:formatCode>
                <c:ptCount val="10"/>
                <c:pt idx="0">
                  <c:v>0</c:v>
                </c:pt>
                <c:pt idx="1">
                  <c:v>829</c:v>
                </c:pt>
                <c:pt idx="2">
                  <c:v>218</c:v>
                </c:pt>
                <c:pt idx="3">
                  <c:v>529</c:v>
                </c:pt>
                <c:pt idx="4">
                  <c:v>2514</c:v>
                </c:pt>
                <c:pt idx="5">
                  <c:v>65</c:v>
                </c:pt>
                <c:pt idx="6">
                  <c:v>7</c:v>
                </c:pt>
                <c:pt idx="7">
                  <c:v>0</c:v>
                </c:pt>
                <c:pt idx="8">
                  <c:v>5394</c:v>
                </c:pt>
                <c:pt idx="9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2784"/>
        <c:axId val="618910040"/>
      </c:lineChart>
      <c:catAx>
        <c:axId val="61891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0040"/>
        <c:crosses val="autoZero"/>
        <c:auto val="1"/>
        <c:lblAlgn val="ctr"/>
        <c:lblOffset val="100"/>
        <c:noMultiLvlLbl val="0"/>
      </c:catAx>
      <c:valAx>
        <c:axId val="61891004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2784"/>
        <c:crosses val="autoZero"/>
        <c:crossBetween val="between"/>
      </c:valAx>
      <c:valAx>
        <c:axId val="618910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10432"/>
        <c:crosses val="max"/>
        <c:crossBetween val="between"/>
      </c:valAx>
      <c:catAx>
        <c:axId val="61891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10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133639224818709"/>
          <c:y val="0.60636969329882728"/>
          <c:w val="0.19231136371496754"/>
          <c:h val="0.1880403061505423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（令和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7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12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月利用分）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2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9</xdr:col>
      <xdr:colOff>63500</xdr:colOff>
      <xdr:row>38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10</xdr:row>
      <xdr:rowOff>9531</xdr:rowOff>
    </xdr:from>
    <xdr:to>
      <xdr:col>4</xdr:col>
      <xdr:colOff>331088</xdr:colOff>
      <xdr:row>18</xdr:row>
      <xdr:rowOff>98685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10</xdr:row>
      <xdr:rowOff>9530</xdr:rowOff>
    </xdr:from>
    <xdr:to>
      <xdr:col>8</xdr:col>
      <xdr:colOff>169674</xdr:colOff>
      <xdr:row>18</xdr:row>
      <xdr:rowOff>99128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10</xdr:row>
      <xdr:rowOff>28581</xdr:rowOff>
    </xdr:from>
    <xdr:to>
      <xdr:col>11</xdr:col>
      <xdr:colOff>635892</xdr:colOff>
      <xdr:row>18</xdr:row>
      <xdr:rowOff>117735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12</xdr:col>
      <xdr:colOff>0</xdr:colOff>
      <xdr:row>45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1</xdr:rowOff>
    </xdr:from>
    <xdr:to>
      <xdr:col>8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67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56</xdr:row>
      <xdr:rowOff>104775</xdr:rowOff>
    </xdr:from>
    <xdr:to>
      <xdr:col>7</xdr:col>
      <xdr:colOff>47625</xdr:colOff>
      <xdr:row>57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124450" y="12734925"/>
          <a:ext cx="647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4</xdr:col>
      <xdr:colOff>0</xdr:colOff>
      <xdr:row>85</xdr:row>
      <xdr:rowOff>253999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78</xdr:row>
      <xdr:rowOff>0</xdr:rowOff>
    </xdr:from>
    <xdr:to>
      <xdr:col>8</xdr:col>
      <xdr:colOff>0</xdr:colOff>
      <xdr:row>85</xdr:row>
      <xdr:rowOff>253999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180974</xdr:colOff>
      <xdr:row>67</xdr:row>
      <xdr:rowOff>1</xdr:rowOff>
    </xdr:from>
    <xdr:to>
      <xdr:col>7</xdr:col>
      <xdr:colOff>962024</xdr:colOff>
      <xdr:row>78</xdr:row>
      <xdr:rowOff>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619125</xdr:colOff>
      <xdr:row>45</xdr:row>
      <xdr:rowOff>114300</xdr:rowOff>
    </xdr:from>
    <xdr:to>
      <xdr:col>7</xdr:col>
      <xdr:colOff>323850</xdr:colOff>
      <xdr:row>46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5381625" y="1002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171450</xdr:colOff>
      <xdr:row>67</xdr:row>
      <xdr:rowOff>114300</xdr:rowOff>
    </xdr:from>
    <xdr:to>
      <xdr:col>2</xdr:col>
      <xdr:colOff>95250</xdr:colOff>
      <xdr:row>68</xdr:row>
      <xdr:rowOff>161925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71450" y="154686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295274</xdr:colOff>
      <xdr:row>67</xdr:row>
      <xdr:rowOff>95250</xdr:rowOff>
    </xdr:from>
    <xdr:to>
      <xdr:col>6</xdr:col>
      <xdr:colOff>952499</xdr:colOff>
      <xdr:row>68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5057774" y="154495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95250</xdr:colOff>
      <xdr:row>56</xdr:row>
      <xdr:rowOff>123825</xdr:rowOff>
    </xdr:from>
    <xdr:to>
      <xdr:col>2</xdr:col>
      <xdr:colOff>19050</xdr:colOff>
      <xdr:row>57</xdr:row>
      <xdr:rowOff>171450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95250" y="1275397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0.00133</cdr:x>
      <cdr:y>0.04254</cdr:y>
    </cdr:from>
    <cdr:to>
      <cdr:x>0.07467</cdr:x>
      <cdr:y>0.15093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652" y="115889"/>
          <a:ext cx="477123" cy="295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（人）</a:t>
          </a:r>
          <a:endParaRPr lang="en-US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0</xdr:rowOff>
    </xdr:from>
    <xdr:to>
      <xdr:col>9</xdr:col>
      <xdr:colOff>0</xdr:colOff>
      <xdr:row>26</xdr:row>
      <xdr:rowOff>130175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190500</xdr:rowOff>
    </xdr:from>
    <xdr:to>
      <xdr:col>2</xdr:col>
      <xdr:colOff>104775</xdr:colOff>
      <xdr:row>16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28600" y="36995100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523875</xdr:colOff>
      <xdr:row>15</xdr:row>
      <xdr:rowOff>171450</xdr:rowOff>
    </xdr:from>
    <xdr:to>
      <xdr:col>7</xdr:col>
      <xdr:colOff>314325</xdr:colOff>
      <xdr:row>16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638675" y="40386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685799</xdr:colOff>
      <xdr:row>39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35</xdr:row>
      <xdr:rowOff>57150</xdr:rowOff>
    </xdr:from>
    <xdr:to>
      <xdr:col>2</xdr:col>
      <xdr:colOff>609600</xdr:colOff>
      <xdr:row>36</xdr:row>
      <xdr:rowOff>95250</xdr:rowOff>
    </xdr:to>
    <xdr:sp macro="" textlink="$H$4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362075" y="8877300"/>
          <a:ext cx="619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7615B8C-C567-4257-9BA0-63F355A8FDF8}" type="TxLink">
            <a:rPr kumimoji="1" lang="ja-JP" altLang="en-US" sz="1100"/>
            <a:pPr/>
            <a:t>37.5%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504825</xdr:colOff>
      <xdr:row>33</xdr:row>
      <xdr:rowOff>238125</xdr:rowOff>
    </xdr:from>
    <xdr:to>
      <xdr:col>3</xdr:col>
      <xdr:colOff>495300</xdr:colOff>
      <xdr:row>35</xdr:row>
      <xdr:rowOff>28575</xdr:rowOff>
    </xdr:to>
    <xdr:sp macro="" textlink="$H$5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76425" y="8562975"/>
          <a:ext cx="6762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477EFA-86A1-4083-9A8E-236F41060D3B}" type="TxLink">
            <a:rPr kumimoji="1" lang="ja-JP" altLang="en-US" sz="1100"/>
            <a:pPr/>
            <a:t>29.2%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32</xdr:row>
      <xdr:rowOff>123825</xdr:rowOff>
    </xdr:from>
    <xdr:to>
      <xdr:col>4</xdr:col>
      <xdr:colOff>400050</xdr:colOff>
      <xdr:row>33</xdr:row>
      <xdr:rowOff>161925</xdr:rowOff>
    </xdr:to>
    <xdr:sp macro="" textlink="$H$6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86025" y="82010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F9F741-ADBF-4CCD-A26B-8377429F69B2}" type="TxLink">
            <a:rPr kumimoji="1" lang="ja-JP" altLang="en-US" sz="1100"/>
            <a:pPr/>
            <a:t>57.2%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31</xdr:row>
      <xdr:rowOff>180975</xdr:rowOff>
    </xdr:from>
    <xdr:to>
      <xdr:col>5</xdr:col>
      <xdr:colOff>285750</xdr:colOff>
      <xdr:row>32</xdr:row>
      <xdr:rowOff>219075</xdr:rowOff>
    </xdr:to>
    <xdr:sp macro="" textlink="$H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067050" y="80105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FAD5590-2EC3-4565-9466-286E1C5DB9DD}" type="TxLink">
            <a:rPr kumimoji="1" lang="ja-JP" altLang="en-US" sz="1100"/>
            <a:pPr/>
            <a:t>60.8%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30</xdr:row>
      <xdr:rowOff>66675</xdr:rowOff>
    </xdr:from>
    <xdr:to>
      <xdr:col>6</xdr:col>
      <xdr:colOff>171450</xdr:colOff>
      <xdr:row>31</xdr:row>
      <xdr:rowOff>104775</xdr:rowOff>
    </xdr:to>
    <xdr:sp macro="" textlink="$H$8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648075" y="764857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BFA4D1-900D-4B93-8E42-3A19D13AC82A}" type="TxLink">
            <a:rPr kumimoji="1" lang="ja-JP" altLang="en-US" sz="1100"/>
            <a:pPr/>
            <a:t>59.4%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29</xdr:row>
      <xdr:rowOff>85725</xdr:rowOff>
    </xdr:from>
    <xdr:to>
      <xdr:col>7</xdr:col>
      <xdr:colOff>114300</xdr:colOff>
      <xdr:row>30</xdr:row>
      <xdr:rowOff>123825</xdr:rowOff>
    </xdr:to>
    <xdr:sp macro="" textlink="$H$9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4238625" y="7419975"/>
          <a:ext cx="7143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044E44-8F5E-4B7B-8CCC-DEEEC5A41022}" type="TxLink">
            <a:rPr kumimoji="1" lang="ja-JP" altLang="en-US" sz="1100"/>
            <a:pPr/>
            <a:t>62.4%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657225</xdr:colOff>
      <xdr:row>28</xdr:row>
      <xdr:rowOff>85725</xdr:rowOff>
    </xdr:from>
    <xdr:to>
      <xdr:col>7</xdr:col>
      <xdr:colOff>723900</xdr:colOff>
      <xdr:row>29</xdr:row>
      <xdr:rowOff>123825</xdr:rowOff>
    </xdr:to>
    <xdr:sp macro="" textlink="$H$10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800600" y="7172325"/>
          <a:ext cx="762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43EAB7E-9B0B-4E19-A402-0202FCA1F54B}" type="TxLink">
            <a:rPr kumimoji="1" lang="ja-JP" altLang="en-US" sz="1100"/>
            <a:pPr/>
            <a:t>65.1%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47"/>
  <sheetViews>
    <sheetView tabSelected="1" view="pageBreakPreview" zoomScale="75" zoomScaleNormal="75" zoomScaleSheetLayoutView="75" workbookViewId="0"/>
  </sheetViews>
  <sheetFormatPr defaultColWidth="9" defaultRowHeight="13.2"/>
  <cols>
    <col min="1" max="1" width="9" style="1"/>
    <col min="2" max="2" width="4.33203125" style="1" customWidth="1"/>
    <col min="3" max="16384" width="9" style="1"/>
  </cols>
  <sheetData>
    <row r="1" spans="3:10" ht="35.25" customHeight="1">
      <c r="J1" s="3"/>
    </row>
    <row r="2" spans="3:10" ht="22.5" customHeight="1"/>
    <row r="3" spans="3:10" s="2" customFormat="1" ht="25.5" customHeight="1"/>
    <row r="4" spans="3:10" ht="21.9" customHeight="1"/>
    <row r="5" spans="3:10" ht="27" customHeight="1">
      <c r="C5" s="4"/>
    </row>
    <row r="6" spans="3:10" ht="21.9" customHeight="1"/>
    <row r="7" spans="3:10" ht="21.9" customHeight="1"/>
    <row r="8" spans="3:10" ht="21.9" customHeight="1"/>
    <row r="9" spans="3:10" ht="21.9" customHeight="1"/>
    <row r="10" spans="3:10" ht="21.9" customHeight="1"/>
    <row r="11" spans="3:10" ht="21.9" customHeight="1"/>
    <row r="12" spans="3:10" ht="21.9" customHeight="1"/>
    <row r="13" spans="3:10" ht="21.9" customHeight="1"/>
    <row r="14" spans="3:10" ht="21.9" customHeight="1"/>
    <row r="15" spans="3:10" ht="21.9" customHeight="1"/>
    <row r="16" spans="3:10" ht="21.9" customHeight="1"/>
    <row r="17" ht="21.9" customHeight="1"/>
    <row r="18" ht="21.9" customHeight="1"/>
    <row r="35" spans="2:11" ht="24.9" customHeight="1"/>
    <row r="36" spans="2:11" ht="24.9" customHeight="1">
      <c r="B36" s="9" t="s">
        <v>4</v>
      </c>
      <c r="C36" s="10"/>
    </row>
    <row r="37" spans="2:11" ht="24.9" customHeight="1">
      <c r="B37" s="9" t="s">
        <v>36</v>
      </c>
      <c r="C37" s="10"/>
    </row>
    <row r="38" spans="2:11" ht="24.9" customHeight="1">
      <c r="B38" s="9" t="s">
        <v>5</v>
      </c>
      <c r="C38" s="10"/>
    </row>
    <row r="39" spans="2:11" ht="24.9" customHeight="1">
      <c r="C39" s="12" t="s">
        <v>40</v>
      </c>
    </row>
    <row r="40" spans="2:11" ht="24.9" customHeight="1">
      <c r="B40" s="9" t="s">
        <v>37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" customHeight="1">
      <c r="B41" s="11"/>
      <c r="C41" s="12" t="s">
        <v>140</v>
      </c>
      <c r="D41" s="7"/>
      <c r="E41" s="7"/>
      <c r="F41" s="7"/>
      <c r="G41" s="7"/>
      <c r="H41" s="7"/>
      <c r="I41" s="7"/>
      <c r="J41" s="7"/>
      <c r="K41" s="6"/>
    </row>
    <row r="42" spans="2:11" ht="24.9" customHeight="1">
      <c r="B42" s="11"/>
      <c r="C42" s="12" t="s">
        <v>6</v>
      </c>
      <c r="D42" s="7"/>
      <c r="E42" s="7"/>
      <c r="F42" s="7"/>
      <c r="G42" s="7"/>
      <c r="H42" s="7"/>
      <c r="I42" s="7"/>
      <c r="J42" s="7"/>
      <c r="K42" s="6"/>
    </row>
    <row r="43" spans="2:11" ht="24.9" customHeight="1">
      <c r="B43" s="11"/>
      <c r="C43" s="12" t="s">
        <v>7</v>
      </c>
      <c r="D43" s="7"/>
      <c r="E43" s="7"/>
      <c r="F43" s="7"/>
      <c r="G43" s="7"/>
      <c r="H43" s="7"/>
      <c r="I43" s="7"/>
      <c r="J43" s="7"/>
      <c r="K43" s="6"/>
    </row>
    <row r="44" spans="2:11" ht="24.9" customHeight="1">
      <c r="B44" s="5"/>
      <c r="D44" s="7"/>
      <c r="E44" s="7"/>
      <c r="F44" s="7"/>
      <c r="G44" s="7"/>
      <c r="H44" s="7"/>
      <c r="I44" s="7"/>
      <c r="J44" s="7"/>
      <c r="K44" s="6"/>
    </row>
    <row r="45" spans="2:11" ht="24.9" customHeight="1">
      <c r="B45" s="5"/>
      <c r="C45" s="7"/>
      <c r="D45" s="7"/>
      <c r="E45" s="7"/>
      <c r="F45" s="7"/>
      <c r="G45" s="7"/>
      <c r="H45" s="7"/>
      <c r="I45" s="7"/>
      <c r="J45" s="7"/>
      <c r="K45" s="6"/>
    </row>
    <row r="46" spans="2:11" ht="24.9" customHeight="1"/>
    <row r="47" spans="2:11" ht="24.9" customHeight="1"/>
  </sheetData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</sheetPr>
  <dimension ref="A1:M137"/>
  <sheetViews>
    <sheetView zoomScaleNormal="100" workbookViewId="0"/>
  </sheetViews>
  <sheetFormatPr defaultColWidth="9" defaultRowHeight="13.2"/>
  <cols>
    <col min="1" max="1" width="2.6640625" style="14" customWidth="1"/>
    <col min="2" max="2" width="18.21875" style="14" customWidth="1"/>
    <col min="3" max="3" width="11.6640625" style="14" customWidth="1"/>
    <col min="4" max="4" width="10.6640625" style="14" customWidth="1"/>
    <col min="5" max="7" width="10.109375" style="14" customWidth="1"/>
    <col min="8" max="8" width="11.6640625" style="14" customWidth="1"/>
    <col min="9" max="9" width="10.109375" style="14" customWidth="1"/>
    <col min="10" max="10" width="2.6640625" style="14" customWidth="1"/>
    <col min="11" max="13" width="0" style="14" hidden="1" customWidth="1"/>
    <col min="14" max="16384" width="9" style="14"/>
  </cols>
  <sheetData>
    <row r="1" spans="1:13" ht="20.100000000000001" customHeight="1">
      <c r="A1" s="13" t="s">
        <v>11</v>
      </c>
    </row>
    <row r="2" spans="1:13" ht="14.1" customHeight="1">
      <c r="H2" s="25" t="s">
        <v>35</v>
      </c>
      <c r="I2" s="25"/>
    </row>
    <row r="3" spans="1:13" ht="20.100000000000001" customHeight="1">
      <c r="B3" s="15"/>
      <c r="C3" s="201" t="s">
        <v>0</v>
      </c>
      <c r="D3" s="203" t="s">
        <v>12</v>
      </c>
      <c r="E3" s="20"/>
      <c r="F3" s="20"/>
      <c r="G3" s="21"/>
      <c r="H3" s="201" t="s">
        <v>13</v>
      </c>
      <c r="I3" s="201" t="s">
        <v>14</v>
      </c>
      <c r="J3" s="27"/>
    </row>
    <row r="4" spans="1:13" ht="20.100000000000001" customHeight="1" thickBot="1">
      <c r="B4" s="16"/>
      <c r="C4" s="202"/>
      <c r="D4" s="204"/>
      <c r="E4" s="22" t="s">
        <v>15</v>
      </c>
      <c r="F4" s="22" t="s">
        <v>143</v>
      </c>
      <c r="G4" s="23" t="s">
        <v>142</v>
      </c>
      <c r="H4" s="202"/>
      <c r="I4" s="202"/>
      <c r="J4" s="27"/>
      <c r="K4" s="28" t="s">
        <v>25</v>
      </c>
      <c r="L4" s="25" t="s">
        <v>39</v>
      </c>
      <c r="M4" s="25" t="s">
        <v>38</v>
      </c>
    </row>
    <row r="5" spans="1:13" ht="20.100000000000001" customHeight="1" thickTop="1" thickBot="1">
      <c r="B5" s="17" t="s">
        <v>16</v>
      </c>
      <c r="C5" s="29">
        <f>SUM(C6:C13)</f>
        <v>673109</v>
      </c>
      <c r="D5" s="30">
        <f>SUM(E5:G5)</f>
        <v>218903</v>
      </c>
      <c r="E5" s="31">
        <f>SUM(E6:E13)</f>
        <v>92294</v>
      </c>
      <c r="F5" s="31">
        <f>SUM(F6:F13)</f>
        <v>85885</v>
      </c>
      <c r="G5" s="32">
        <f t="shared" ref="G5:H5" si="0">SUM(G6:G13)</f>
        <v>40724</v>
      </c>
      <c r="H5" s="29">
        <f t="shared" si="0"/>
        <v>214346</v>
      </c>
      <c r="I5" s="33">
        <f>D5/C5</f>
        <v>0.32521181561975848</v>
      </c>
      <c r="J5" s="26"/>
      <c r="K5" s="24">
        <f t="shared" ref="K5:K13" si="1">C5-D5-H5</f>
        <v>239860</v>
      </c>
      <c r="L5" s="58">
        <f>E5/C5</f>
        <v>0.13711597972988029</v>
      </c>
      <c r="M5" s="58">
        <f>G5/C5</f>
        <v>6.0501345250174934E-2</v>
      </c>
    </row>
    <row r="6" spans="1:13" ht="20.100000000000001" customHeight="1" thickTop="1">
      <c r="B6" s="18" t="s">
        <v>17</v>
      </c>
      <c r="C6" s="34">
        <v>187149</v>
      </c>
      <c r="D6" s="35">
        <f t="shared" ref="D6:D13" si="2">SUM(E6:G6)</f>
        <v>46903</v>
      </c>
      <c r="E6" s="36">
        <v>20648</v>
      </c>
      <c r="F6" s="36">
        <v>18656</v>
      </c>
      <c r="G6" s="37">
        <v>7599</v>
      </c>
      <c r="H6" s="34">
        <v>64091</v>
      </c>
      <c r="I6" s="38">
        <f t="shared" ref="I6:I13" si="3">D6/C6</f>
        <v>0.25061849114876383</v>
      </c>
      <c r="J6" s="26"/>
      <c r="K6" s="24">
        <f t="shared" si="1"/>
        <v>76155</v>
      </c>
      <c r="L6" s="58">
        <f t="shared" ref="L6:L13" si="4">E6/C6</f>
        <v>0.11032920293456017</v>
      </c>
      <c r="M6" s="58">
        <f t="shared" ref="M6:M13" si="5">G6/C6</f>
        <v>4.0604010708045458E-2</v>
      </c>
    </row>
    <row r="7" spans="1:13" ht="20.100000000000001" customHeight="1">
      <c r="B7" s="19" t="s">
        <v>18</v>
      </c>
      <c r="C7" s="39">
        <v>89991</v>
      </c>
      <c r="D7" s="40">
        <f t="shared" si="2"/>
        <v>30491</v>
      </c>
      <c r="E7" s="41">
        <v>12527</v>
      </c>
      <c r="F7" s="41">
        <v>12219</v>
      </c>
      <c r="G7" s="42">
        <v>5745</v>
      </c>
      <c r="H7" s="39">
        <v>28258</v>
      </c>
      <c r="I7" s="43">
        <f t="shared" si="3"/>
        <v>0.33882277116600551</v>
      </c>
      <c r="J7" s="26"/>
      <c r="K7" s="24">
        <f t="shared" si="1"/>
        <v>31242</v>
      </c>
      <c r="L7" s="58">
        <f t="shared" si="4"/>
        <v>0.13920280916980587</v>
      </c>
      <c r="M7" s="58">
        <f t="shared" si="5"/>
        <v>6.3839717305063839E-2</v>
      </c>
    </row>
    <row r="8" spans="1:13" ht="20.100000000000001" customHeight="1">
      <c r="B8" s="19" t="s">
        <v>19</v>
      </c>
      <c r="C8" s="39">
        <v>47104</v>
      </c>
      <c r="D8" s="40">
        <f t="shared" si="2"/>
        <v>18175</v>
      </c>
      <c r="E8" s="41">
        <v>7513</v>
      </c>
      <c r="F8" s="41">
        <v>7136</v>
      </c>
      <c r="G8" s="42">
        <v>3526</v>
      </c>
      <c r="H8" s="39">
        <v>14039</v>
      </c>
      <c r="I8" s="43">
        <f t="shared" si="3"/>
        <v>0.38584833559782611</v>
      </c>
      <c r="J8" s="26"/>
      <c r="K8" s="24">
        <f t="shared" si="1"/>
        <v>14890</v>
      </c>
      <c r="L8" s="58">
        <f t="shared" si="4"/>
        <v>0.15949813179347827</v>
      </c>
      <c r="M8" s="58">
        <f t="shared" si="5"/>
        <v>7.4855638586956527E-2</v>
      </c>
    </row>
    <row r="9" spans="1:13" ht="20.100000000000001" customHeight="1">
      <c r="B9" s="19" t="s">
        <v>20</v>
      </c>
      <c r="C9" s="39">
        <v>32759</v>
      </c>
      <c r="D9" s="40">
        <f t="shared" si="2"/>
        <v>10121</v>
      </c>
      <c r="E9" s="41">
        <v>4468</v>
      </c>
      <c r="F9" s="41">
        <v>3868</v>
      </c>
      <c r="G9" s="42">
        <v>1785</v>
      </c>
      <c r="H9" s="39">
        <v>10386</v>
      </c>
      <c r="I9" s="43">
        <f t="shared" si="3"/>
        <v>0.30895326475167129</v>
      </c>
      <c r="J9" s="26"/>
      <c r="K9" s="24">
        <f t="shared" si="1"/>
        <v>12252</v>
      </c>
      <c r="L9" s="58">
        <f t="shared" si="4"/>
        <v>0.13638999969474039</v>
      </c>
      <c r="M9" s="58">
        <f t="shared" si="5"/>
        <v>5.4488842760768035E-2</v>
      </c>
    </row>
    <row r="10" spans="1:13" ht="20.100000000000001" customHeight="1">
      <c r="B10" s="19" t="s">
        <v>21</v>
      </c>
      <c r="C10" s="39">
        <v>43185</v>
      </c>
      <c r="D10" s="40">
        <f t="shared" si="2"/>
        <v>14442</v>
      </c>
      <c r="E10" s="41">
        <v>6135</v>
      </c>
      <c r="F10" s="41">
        <v>5449</v>
      </c>
      <c r="G10" s="42">
        <v>2858</v>
      </c>
      <c r="H10" s="39">
        <v>13458</v>
      </c>
      <c r="I10" s="43">
        <f t="shared" si="3"/>
        <v>0.33442167419242791</v>
      </c>
      <c r="J10" s="26"/>
      <c r="K10" s="24">
        <f t="shared" si="1"/>
        <v>15285</v>
      </c>
      <c r="L10" s="58">
        <f t="shared" si="4"/>
        <v>0.14206321639458144</v>
      </c>
      <c r="M10" s="58">
        <f t="shared" si="5"/>
        <v>6.6180386708347805E-2</v>
      </c>
    </row>
    <row r="11" spans="1:13" ht="20.100000000000001" customHeight="1">
      <c r="B11" s="19" t="s">
        <v>22</v>
      </c>
      <c r="C11" s="39">
        <v>93583</v>
      </c>
      <c r="D11" s="40">
        <f t="shared" si="2"/>
        <v>31491</v>
      </c>
      <c r="E11" s="41">
        <v>13370</v>
      </c>
      <c r="F11" s="41">
        <v>11994</v>
      </c>
      <c r="G11" s="42">
        <v>6127</v>
      </c>
      <c r="H11" s="39">
        <v>30153</v>
      </c>
      <c r="I11" s="43">
        <f t="shared" si="3"/>
        <v>0.33650342476731887</v>
      </c>
      <c r="J11" s="26"/>
      <c r="K11" s="24">
        <f t="shared" si="1"/>
        <v>31939</v>
      </c>
      <c r="L11" s="58">
        <f t="shared" si="4"/>
        <v>0.14286782855860572</v>
      </c>
      <c r="M11" s="58">
        <f t="shared" si="5"/>
        <v>6.5471292863019989E-2</v>
      </c>
    </row>
    <row r="12" spans="1:13" ht="20.100000000000001" customHeight="1">
      <c r="B12" s="19" t="s">
        <v>23</v>
      </c>
      <c r="C12" s="39">
        <v>126018</v>
      </c>
      <c r="D12" s="40">
        <f t="shared" si="2"/>
        <v>47528</v>
      </c>
      <c r="E12" s="41">
        <v>19852</v>
      </c>
      <c r="F12" s="41">
        <v>18625</v>
      </c>
      <c r="G12" s="42">
        <v>9051</v>
      </c>
      <c r="H12" s="39">
        <v>37593</v>
      </c>
      <c r="I12" s="43">
        <f t="shared" si="3"/>
        <v>0.3771524702820232</v>
      </c>
      <c r="J12" s="26"/>
      <c r="K12" s="24">
        <f t="shared" si="1"/>
        <v>40897</v>
      </c>
      <c r="L12" s="58">
        <f t="shared" si="4"/>
        <v>0.15753305083400784</v>
      </c>
      <c r="M12" s="58">
        <f t="shared" si="5"/>
        <v>7.182307289434843E-2</v>
      </c>
    </row>
    <row r="13" spans="1:13" ht="20.100000000000001" customHeight="1">
      <c r="B13" s="19" t="s">
        <v>24</v>
      </c>
      <c r="C13" s="39">
        <v>53320</v>
      </c>
      <c r="D13" s="40">
        <f t="shared" si="2"/>
        <v>19752</v>
      </c>
      <c r="E13" s="41">
        <v>7781</v>
      </c>
      <c r="F13" s="41">
        <v>7938</v>
      </c>
      <c r="G13" s="42">
        <v>4033</v>
      </c>
      <c r="H13" s="39">
        <v>16368</v>
      </c>
      <c r="I13" s="43">
        <f t="shared" si="3"/>
        <v>0.37044261065266315</v>
      </c>
      <c r="J13" s="26"/>
      <c r="K13" s="24">
        <f t="shared" si="1"/>
        <v>17200</v>
      </c>
      <c r="L13" s="58">
        <f t="shared" si="4"/>
        <v>0.14593023255813953</v>
      </c>
      <c r="M13" s="58">
        <f t="shared" si="5"/>
        <v>7.5637659414853717E-2</v>
      </c>
    </row>
    <row r="14" spans="1:13" ht="20.100000000000001" customHeight="1"/>
    <row r="15" spans="1:13" ht="20.100000000000001" customHeight="1"/>
    <row r="16" spans="1:13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</sheetData>
  <mergeCells count="4">
    <mergeCell ref="C3:C4"/>
    <mergeCell ref="D3:D4"/>
    <mergeCell ref="H3:H4"/>
    <mergeCell ref="I3:I4"/>
  </mergeCells>
  <phoneticPr fontId="2"/>
  <pageMargins left="0.51181102362204722" right="0.51181102362204722" top="0.35433070866141736" bottom="0.35433070866141736" header="0.31496062992125984" footer="0.31496062992125984"/>
  <pageSetup paperSize="9" scale="9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224"/>
  <sheetViews>
    <sheetView zoomScaleNormal="100" workbookViewId="0"/>
  </sheetViews>
  <sheetFormatPr defaultColWidth="9" defaultRowHeight="13.2"/>
  <cols>
    <col min="1" max="1" width="2.6640625" style="14" customWidth="1"/>
    <col min="2" max="2" width="2.88671875" style="14" customWidth="1"/>
    <col min="3" max="3" width="12.77734375" style="14" customWidth="1"/>
    <col min="4" max="12" width="8.33203125" style="14" customWidth="1"/>
    <col min="13" max="13" width="2.6640625" style="14" customWidth="1"/>
    <col min="14" max="16384" width="9" style="14"/>
  </cols>
  <sheetData>
    <row r="1" spans="1:21" ht="20.100000000000001" customHeight="1">
      <c r="A1" s="13" t="s">
        <v>42</v>
      </c>
      <c r="B1" s="13"/>
    </row>
    <row r="2" spans="1:21" ht="14.1" customHeight="1">
      <c r="K2" s="44" t="s">
        <v>2</v>
      </c>
    </row>
    <row r="3" spans="1:21" ht="20.100000000000001" customHeight="1">
      <c r="B3" s="120"/>
      <c r="C3" s="112"/>
      <c r="D3" s="113" t="s">
        <v>26</v>
      </c>
      <c r="E3" s="114" t="s">
        <v>27</v>
      </c>
      <c r="F3" s="114" t="s">
        <v>28</v>
      </c>
      <c r="G3" s="114" t="s">
        <v>29</v>
      </c>
      <c r="H3" s="114" t="s">
        <v>30</v>
      </c>
      <c r="I3" s="114" t="s">
        <v>31</v>
      </c>
      <c r="J3" s="113" t="s">
        <v>32</v>
      </c>
      <c r="K3" s="115" t="s">
        <v>33</v>
      </c>
      <c r="L3" s="116" t="s">
        <v>1</v>
      </c>
    </row>
    <row r="4" spans="1:21" ht="20.100000000000001" customHeight="1">
      <c r="B4" s="209" t="s">
        <v>66</v>
      </c>
      <c r="C4" s="210"/>
      <c r="D4" s="45">
        <f>SUM(D5:D7)</f>
        <v>7388</v>
      </c>
      <c r="E4" s="46">
        <f t="shared" ref="E4:K4" si="0">SUM(E5:E7)</f>
        <v>5956</v>
      </c>
      <c r="F4" s="46">
        <f t="shared" si="0"/>
        <v>8745</v>
      </c>
      <c r="G4" s="46">
        <f t="shared" si="0"/>
        <v>5522</v>
      </c>
      <c r="H4" s="46">
        <f t="shared" si="0"/>
        <v>4521</v>
      </c>
      <c r="I4" s="46">
        <f t="shared" si="0"/>
        <v>5674</v>
      </c>
      <c r="J4" s="45">
        <f t="shared" si="0"/>
        <v>2961</v>
      </c>
      <c r="K4" s="47">
        <f t="shared" si="0"/>
        <v>40767</v>
      </c>
      <c r="L4" s="55">
        <f>K4/人口統計!D5</f>
        <v>0.18623317177014476</v>
      </c>
      <c r="O4" s="14" t="s">
        <v>187</v>
      </c>
    </row>
    <row r="5" spans="1:21" ht="20.100000000000001" customHeight="1">
      <c r="B5" s="117"/>
      <c r="C5" s="118" t="s">
        <v>15</v>
      </c>
      <c r="D5" s="48">
        <v>745</v>
      </c>
      <c r="E5" s="49">
        <v>720</v>
      </c>
      <c r="F5" s="49">
        <v>645</v>
      </c>
      <c r="G5" s="49">
        <v>542</v>
      </c>
      <c r="H5" s="49">
        <v>410</v>
      </c>
      <c r="I5" s="49">
        <v>446</v>
      </c>
      <c r="J5" s="48">
        <v>289</v>
      </c>
      <c r="K5" s="50">
        <f>SUM(D5:J5)</f>
        <v>3797</v>
      </c>
      <c r="L5" s="56">
        <f>K5/人口統計!D5</f>
        <v>1.7345582289872683E-2</v>
      </c>
      <c r="O5" s="14" t="s">
        <v>26</v>
      </c>
      <c r="P5" s="14" t="s">
        <v>27</v>
      </c>
      <c r="Q5" s="14" t="s">
        <v>28</v>
      </c>
      <c r="R5" s="14" t="s">
        <v>29</v>
      </c>
      <c r="S5" s="14" t="s">
        <v>30</v>
      </c>
      <c r="T5" s="14" t="s">
        <v>31</v>
      </c>
      <c r="U5" s="14" t="s">
        <v>32</v>
      </c>
    </row>
    <row r="6" spans="1:21" ht="20.100000000000001" customHeight="1">
      <c r="B6" s="117"/>
      <c r="C6" s="118" t="s">
        <v>143</v>
      </c>
      <c r="D6" s="48">
        <v>3063</v>
      </c>
      <c r="E6" s="49">
        <v>2328</v>
      </c>
      <c r="F6" s="49">
        <v>2947</v>
      </c>
      <c r="G6" s="49">
        <v>1753</v>
      </c>
      <c r="H6" s="49">
        <v>1332</v>
      </c>
      <c r="I6" s="49">
        <v>1469</v>
      </c>
      <c r="J6" s="48">
        <v>873</v>
      </c>
      <c r="K6" s="50">
        <f>SUM(D6:J6)</f>
        <v>13765</v>
      </c>
      <c r="L6" s="56">
        <f>K6/人口統計!D5</f>
        <v>6.2881733005029625E-2</v>
      </c>
      <c r="O6" s="162">
        <f>SUM(D6,D7)</f>
        <v>6643</v>
      </c>
      <c r="P6" s="162">
        <f t="shared" ref="P6:U6" si="1">SUM(E6,E7)</f>
        <v>5236</v>
      </c>
      <c r="Q6" s="162">
        <f t="shared" si="1"/>
        <v>8100</v>
      </c>
      <c r="R6" s="162">
        <f t="shared" si="1"/>
        <v>4980</v>
      </c>
      <c r="S6" s="162">
        <f t="shared" si="1"/>
        <v>4111</v>
      </c>
      <c r="T6" s="162">
        <f t="shared" si="1"/>
        <v>5228</v>
      </c>
      <c r="U6" s="162">
        <f t="shared" si="1"/>
        <v>2672</v>
      </c>
    </row>
    <row r="7" spans="1:21" ht="20.100000000000001" customHeight="1">
      <c r="B7" s="117"/>
      <c r="C7" s="119" t="s">
        <v>142</v>
      </c>
      <c r="D7" s="51">
        <v>3580</v>
      </c>
      <c r="E7" s="52">
        <v>2908</v>
      </c>
      <c r="F7" s="52">
        <v>5153</v>
      </c>
      <c r="G7" s="52">
        <v>3227</v>
      </c>
      <c r="H7" s="52">
        <v>2779</v>
      </c>
      <c r="I7" s="52">
        <v>3759</v>
      </c>
      <c r="J7" s="51">
        <v>1799</v>
      </c>
      <c r="K7" s="53">
        <f>SUM(D7:J7)</f>
        <v>23205</v>
      </c>
      <c r="L7" s="57">
        <f>K7/人口統計!D5</f>
        <v>0.10600585647524247</v>
      </c>
      <c r="O7" s="14">
        <f>O6/($K$6+$K$7)</f>
        <v>0.17968623208006493</v>
      </c>
      <c r="P7" s="14">
        <f t="shared" ref="P7:U7" si="2">P6/($K$6+$K$7)</f>
        <v>0.14162834730862861</v>
      </c>
      <c r="Q7" s="14">
        <f t="shared" si="2"/>
        <v>0.21909656478225589</v>
      </c>
      <c r="R7" s="14">
        <f t="shared" si="2"/>
        <v>0.13470381390316472</v>
      </c>
      <c r="S7" s="14">
        <f t="shared" si="2"/>
        <v>0.11119826886664863</v>
      </c>
      <c r="T7" s="14">
        <f t="shared" si="2"/>
        <v>0.14141195563970788</v>
      </c>
      <c r="U7" s="14">
        <f t="shared" si="2"/>
        <v>7.2274817419529347E-2</v>
      </c>
    </row>
    <row r="8" spans="1:21" ht="20.100000000000001" customHeight="1" thickBot="1">
      <c r="B8" s="209" t="s">
        <v>67</v>
      </c>
      <c r="C8" s="210"/>
      <c r="D8" s="45">
        <v>70</v>
      </c>
      <c r="E8" s="46">
        <v>106</v>
      </c>
      <c r="F8" s="46">
        <v>79</v>
      </c>
      <c r="G8" s="46">
        <v>96</v>
      </c>
      <c r="H8" s="46">
        <v>66</v>
      </c>
      <c r="I8" s="46">
        <v>78</v>
      </c>
      <c r="J8" s="45">
        <v>43</v>
      </c>
      <c r="K8" s="47">
        <f>SUM(D8:J8)</f>
        <v>538</v>
      </c>
      <c r="L8" s="80"/>
    </row>
    <row r="9" spans="1:21" ht="20.100000000000001" customHeight="1" thickTop="1">
      <c r="B9" s="211" t="s">
        <v>34</v>
      </c>
      <c r="C9" s="212"/>
      <c r="D9" s="35">
        <f>D4+D8</f>
        <v>7458</v>
      </c>
      <c r="E9" s="34">
        <f t="shared" ref="E9:K9" si="3">E4+E8</f>
        <v>6062</v>
      </c>
      <c r="F9" s="34">
        <f t="shared" si="3"/>
        <v>8824</v>
      </c>
      <c r="G9" s="34">
        <f t="shared" si="3"/>
        <v>5618</v>
      </c>
      <c r="H9" s="34">
        <f t="shared" si="3"/>
        <v>4587</v>
      </c>
      <c r="I9" s="34">
        <f t="shared" si="3"/>
        <v>5752</v>
      </c>
      <c r="J9" s="35">
        <f t="shared" si="3"/>
        <v>3004</v>
      </c>
      <c r="K9" s="54">
        <f t="shared" si="3"/>
        <v>41305</v>
      </c>
      <c r="L9" s="81"/>
    </row>
    <row r="10" spans="1:21" ht="20.100000000000001" customHeight="1"/>
    <row r="11" spans="1:21" ht="20.100000000000001" customHeight="1"/>
    <row r="12" spans="1:21" ht="20.100000000000001" customHeight="1"/>
    <row r="13" spans="1:21" ht="20.100000000000001" customHeight="1"/>
    <row r="14" spans="1:21" ht="20.100000000000001" customHeight="1"/>
    <row r="15" spans="1:21" ht="20.100000000000001" customHeight="1"/>
    <row r="16" spans="1:21" ht="20.100000000000001" customHeight="1"/>
    <row r="17" spans="1:12" ht="20.100000000000001" customHeight="1"/>
    <row r="18" spans="1:12" ht="20.100000000000001" customHeight="1"/>
    <row r="19" spans="1:12" ht="20.100000000000001" customHeight="1"/>
    <row r="20" spans="1:12" ht="20.100000000000001" customHeight="1"/>
    <row r="21" spans="1:12" ht="20.100000000000001" customHeight="1">
      <c r="A21" s="13" t="s">
        <v>41</v>
      </c>
    </row>
    <row r="22" spans="1:12" ht="14.1" customHeight="1">
      <c r="K22" s="44" t="s">
        <v>2</v>
      </c>
    </row>
    <row r="23" spans="1:12" ht="20.100000000000001" customHeight="1">
      <c r="B23" s="120"/>
      <c r="C23" s="112"/>
      <c r="D23" s="113" t="s">
        <v>26</v>
      </c>
      <c r="E23" s="114" t="s">
        <v>27</v>
      </c>
      <c r="F23" s="114" t="s">
        <v>28</v>
      </c>
      <c r="G23" s="114" t="s">
        <v>29</v>
      </c>
      <c r="H23" s="114" t="s">
        <v>30</v>
      </c>
      <c r="I23" s="114" t="s">
        <v>31</v>
      </c>
      <c r="J23" s="113" t="s">
        <v>32</v>
      </c>
      <c r="K23" s="115" t="s">
        <v>33</v>
      </c>
      <c r="L23" s="116" t="s">
        <v>1</v>
      </c>
    </row>
    <row r="24" spans="1:12" ht="20.100000000000001" customHeight="1">
      <c r="B24" s="213" t="s">
        <v>17</v>
      </c>
      <c r="C24" s="214"/>
      <c r="D24" s="45">
        <v>1276</v>
      </c>
      <c r="E24" s="46">
        <v>1177</v>
      </c>
      <c r="F24" s="46">
        <v>1455</v>
      </c>
      <c r="G24" s="46">
        <v>1047</v>
      </c>
      <c r="H24" s="46">
        <v>817</v>
      </c>
      <c r="I24" s="46">
        <v>1084</v>
      </c>
      <c r="J24" s="45">
        <v>563</v>
      </c>
      <c r="K24" s="47">
        <f>SUM(D24:J24)</f>
        <v>7419</v>
      </c>
      <c r="L24" s="55">
        <f>K24/人口統計!D6</f>
        <v>0.15817751529752894</v>
      </c>
    </row>
    <row r="25" spans="1:12" ht="20.100000000000001" customHeight="1">
      <c r="B25" s="207" t="s">
        <v>43</v>
      </c>
      <c r="C25" s="208"/>
      <c r="D25" s="45">
        <v>1377</v>
      </c>
      <c r="E25" s="46">
        <v>1078</v>
      </c>
      <c r="F25" s="46">
        <v>1152</v>
      </c>
      <c r="G25" s="46">
        <v>710</v>
      </c>
      <c r="H25" s="46">
        <v>619</v>
      </c>
      <c r="I25" s="46">
        <v>678</v>
      </c>
      <c r="J25" s="45">
        <v>363</v>
      </c>
      <c r="K25" s="47">
        <f t="shared" ref="K25:K31" si="4">SUM(D25:J25)</f>
        <v>5977</v>
      </c>
      <c r="L25" s="55">
        <f>K25/人口統計!D7</f>
        <v>0.19602505657407104</v>
      </c>
    </row>
    <row r="26" spans="1:12" ht="20.100000000000001" customHeight="1">
      <c r="B26" s="207" t="s">
        <v>44</v>
      </c>
      <c r="C26" s="208"/>
      <c r="D26" s="45">
        <v>820</v>
      </c>
      <c r="E26" s="46">
        <v>432</v>
      </c>
      <c r="F26" s="46">
        <v>872</v>
      </c>
      <c r="G26" s="46">
        <v>452</v>
      </c>
      <c r="H26" s="46">
        <v>380</v>
      </c>
      <c r="I26" s="46">
        <v>491</v>
      </c>
      <c r="J26" s="45">
        <v>317</v>
      </c>
      <c r="K26" s="47">
        <f t="shared" si="4"/>
        <v>3764</v>
      </c>
      <c r="L26" s="55">
        <f>K26/人口統計!D8</f>
        <v>0.20709766162310866</v>
      </c>
    </row>
    <row r="27" spans="1:12" ht="20.100000000000001" customHeight="1">
      <c r="B27" s="207" t="s">
        <v>45</v>
      </c>
      <c r="C27" s="208"/>
      <c r="D27" s="45">
        <v>237</v>
      </c>
      <c r="E27" s="46">
        <v>208</v>
      </c>
      <c r="F27" s="46">
        <v>336</v>
      </c>
      <c r="G27" s="46">
        <v>222</v>
      </c>
      <c r="H27" s="46">
        <v>192</v>
      </c>
      <c r="I27" s="46">
        <v>217</v>
      </c>
      <c r="J27" s="45">
        <v>136</v>
      </c>
      <c r="K27" s="47">
        <f t="shared" si="4"/>
        <v>1548</v>
      </c>
      <c r="L27" s="55">
        <f>K27/人口統計!D9</f>
        <v>0.15294931330896155</v>
      </c>
    </row>
    <row r="28" spans="1:12" ht="20.100000000000001" customHeight="1">
      <c r="B28" s="207" t="s">
        <v>46</v>
      </c>
      <c r="C28" s="208"/>
      <c r="D28" s="45">
        <v>323</v>
      </c>
      <c r="E28" s="46">
        <v>305</v>
      </c>
      <c r="F28" s="46">
        <v>540</v>
      </c>
      <c r="G28" s="46">
        <v>322</v>
      </c>
      <c r="H28" s="46">
        <v>315</v>
      </c>
      <c r="I28" s="46">
        <v>410</v>
      </c>
      <c r="J28" s="45">
        <v>198</v>
      </c>
      <c r="K28" s="47">
        <f t="shared" si="4"/>
        <v>2413</v>
      </c>
      <c r="L28" s="55">
        <f>K28/人口統計!D10</f>
        <v>0.16708212158980751</v>
      </c>
    </row>
    <row r="29" spans="1:12" ht="20.100000000000001" customHeight="1">
      <c r="B29" s="207" t="s">
        <v>47</v>
      </c>
      <c r="C29" s="208"/>
      <c r="D29" s="45">
        <v>755</v>
      </c>
      <c r="E29" s="46">
        <v>764</v>
      </c>
      <c r="F29" s="46">
        <v>1461</v>
      </c>
      <c r="G29" s="46">
        <v>788</v>
      </c>
      <c r="H29" s="46">
        <v>673</v>
      </c>
      <c r="I29" s="46">
        <v>794</v>
      </c>
      <c r="J29" s="45">
        <v>415</v>
      </c>
      <c r="K29" s="47">
        <f t="shared" si="4"/>
        <v>5650</v>
      </c>
      <c r="L29" s="55">
        <f>K29/人口統計!D11</f>
        <v>0.17941634117684419</v>
      </c>
    </row>
    <row r="30" spans="1:12" ht="20.100000000000001" customHeight="1">
      <c r="B30" s="207" t="s">
        <v>48</v>
      </c>
      <c r="C30" s="208"/>
      <c r="D30" s="45">
        <v>1952</v>
      </c>
      <c r="E30" s="46">
        <v>1560</v>
      </c>
      <c r="F30" s="46">
        <v>2136</v>
      </c>
      <c r="G30" s="46">
        <v>1569</v>
      </c>
      <c r="H30" s="46">
        <v>1164</v>
      </c>
      <c r="I30" s="46">
        <v>1428</v>
      </c>
      <c r="J30" s="45">
        <v>713</v>
      </c>
      <c r="K30" s="47">
        <f t="shared" si="4"/>
        <v>10522</v>
      </c>
      <c r="L30" s="55">
        <f>K30/人口統計!D12</f>
        <v>0.22138528867194074</v>
      </c>
    </row>
    <row r="31" spans="1:12" ht="20.100000000000001" customHeight="1" thickBot="1">
      <c r="B31" s="213" t="s">
        <v>24</v>
      </c>
      <c r="C31" s="214"/>
      <c r="D31" s="45">
        <v>648</v>
      </c>
      <c r="E31" s="46">
        <v>432</v>
      </c>
      <c r="F31" s="46">
        <v>793</v>
      </c>
      <c r="G31" s="46">
        <v>412</v>
      </c>
      <c r="H31" s="46">
        <v>361</v>
      </c>
      <c r="I31" s="46">
        <v>572</v>
      </c>
      <c r="J31" s="45">
        <v>256</v>
      </c>
      <c r="K31" s="47">
        <f t="shared" si="4"/>
        <v>3474</v>
      </c>
      <c r="L31" s="59">
        <f>K31/人口統計!D13</f>
        <v>0.17588092345078979</v>
      </c>
    </row>
    <row r="32" spans="1:12" ht="20.100000000000001" customHeight="1" thickTop="1">
      <c r="B32" s="205" t="s">
        <v>49</v>
      </c>
      <c r="C32" s="206"/>
      <c r="D32" s="35">
        <f>SUM(D24:D31)</f>
        <v>7388</v>
      </c>
      <c r="E32" s="34">
        <f t="shared" ref="E32:J32" si="5">SUM(E24:E31)</f>
        <v>5956</v>
      </c>
      <c r="F32" s="34">
        <f t="shared" si="5"/>
        <v>8745</v>
      </c>
      <c r="G32" s="34">
        <f t="shared" si="5"/>
        <v>5522</v>
      </c>
      <c r="H32" s="34">
        <f t="shared" si="5"/>
        <v>4521</v>
      </c>
      <c r="I32" s="34">
        <f t="shared" si="5"/>
        <v>5674</v>
      </c>
      <c r="J32" s="35">
        <f t="shared" si="5"/>
        <v>2961</v>
      </c>
      <c r="K32" s="54">
        <f>SUM(K24:K31)</f>
        <v>40767</v>
      </c>
      <c r="L32" s="60">
        <f>K32/人口統計!D5</f>
        <v>0.18623317177014476</v>
      </c>
    </row>
    <row r="33" spans="1:11" ht="20.100000000000001" customHeight="1">
      <c r="C33" s="14" t="s">
        <v>50</v>
      </c>
    </row>
    <row r="34" spans="1:11" ht="20.100000000000001" customHeight="1"/>
    <row r="35" spans="1:11" ht="20.100000000000001" customHeight="1"/>
    <row r="36" spans="1:11" ht="20.100000000000001" customHeight="1"/>
    <row r="37" spans="1:11" ht="20.100000000000001" customHeight="1"/>
    <row r="38" spans="1:11" ht="20.100000000000001" customHeight="1"/>
    <row r="39" spans="1:11" ht="20.100000000000001" customHeight="1"/>
    <row r="40" spans="1:11" ht="20.100000000000001" customHeight="1"/>
    <row r="41" spans="1:11" ht="20.100000000000001" customHeight="1"/>
    <row r="42" spans="1:11" ht="20.100000000000001" customHeight="1"/>
    <row r="43" spans="1:11" ht="20.100000000000001" customHeight="1"/>
    <row r="44" spans="1:11" ht="20.100000000000001" customHeight="1"/>
    <row r="45" spans="1:11" ht="20.100000000000001" customHeight="1"/>
    <row r="46" spans="1:11" ht="20.100000000000001" customHeight="1"/>
    <row r="47" spans="1:11" ht="20.100000000000001" customHeight="1">
      <c r="A47" s="13" t="s">
        <v>152</v>
      </c>
    </row>
    <row r="48" spans="1:11" ht="20.100000000000001" customHeight="1">
      <c r="K48" s="44" t="s">
        <v>2</v>
      </c>
    </row>
    <row r="49" spans="2:14" ht="20.100000000000001" customHeight="1">
      <c r="B49" s="120"/>
      <c r="C49" s="112"/>
      <c r="D49" s="186" t="s">
        <v>26</v>
      </c>
      <c r="E49" s="114" t="s">
        <v>27</v>
      </c>
      <c r="F49" s="114" t="s">
        <v>28</v>
      </c>
      <c r="G49" s="114" t="s">
        <v>29</v>
      </c>
      <c r="H49" s="114" t="s">
        <v>30</v>
      </c>
      <c r="I49" s="114" t="s">
        <v>31</v>
      </c>
      <c r="J49" s="186" t="s">
        <v>32</v>
      </c>
      <c r="K49" s="115" t="s">
        <v>33</v>
      </c>
      <c r="L49" s="116" t="s">
        <v>1</v>
      </c>
      <c r="N49" s="14" t="s">
        <v>186</v>
      </c>
    </row>
    <row r="50" spans="2:14" ht="20.100000000000001" customHeight="1">
      <c r="B50" s="215" t="s">
        <v>153</v>
      </c>
      <c r="C50" s="216"/>
      <c r="D50" s="191">
        <v>249</v>
      </c>
      <c r="E50" s="192">
        <v>304</v>
      </c>
      <c r="F50" s="192">
        <v>295</v>
      </c>
      <c r="G50" s="192">
        <v>262</v>
      </c>
      <c r="H50" s="192">
        <v>181</v>
      </c>
      <c r="I50" s="192">
        <v>209</v>
      </c>
      <c r="J50" s="191">
        <v>133</v>
      </c>
      <c r="K50" s="193">
        <f t="shared" ref="K50:K82" si="6">SUM(D50:J50)</f>
        <v>1633</v>
      </c>
      <c r="L50" s="194">
        <f>K50/N50</f>
        <v>0.14947368421052631</v>
      </c>
      <c r="N50" s="14">
        <v>10925</v>
      </c>
    </row>
    <row r="51" spans="2:14" ht="20.100000000000001" customHeight="1">
      <c r="B51" s="215" t="s">
        <v>154</v>
      </c>
      <c r="C51" s="216"/>
      <c r="D51" s="191">
        <v>223</v>
      </c>
      <c r="E51" s="192">
        <v>173</v>
      </c>
      <c r="F51" s="192">
        <v>284</v>
      </c>
      <c r="G51" s="192">
        <v>179</v>
      </c>
      <c r="H51" s="192">
        <v>136</v>
      </c>
      <c r="I51" s="192">
        <v>179</v>
      </c>
      <c r="J51" s="191">
        <v>66</v>
      </c>
      <c r="K51" s="193">
        <f t="shared" si="6"/>
        <v>1240</v>
      </c>
      <c r="L51" s="194">
        <f t="shared" ref="L51:L82" si="7">K51/N51</f>
        <v>0.15698189644258767</v>
      </c>
      <c r="N51" s="14">
        <v>7899</v>
      </c>
    </row>
    <row r="52" spans="2:14" ht="20.100000000000001" customHeight="1">
      <c r="B52" s="215" t="s">
        <v>155</v>
      </c>
      <c r="C52" s="216"/>
      <c r="D52" s="191">
        <v>385</v>
      </c>
      <c r="E52" s="192">
        <v>327</v>
      </c>
      <c r="F52" s="192">
        <v>388</v>
      </c>
      <c r="G52" s="192">
        <v>275</v>
      </c>
      <c r="H52" s="192">
        <v>226</v>
      </c>
      <c r="I52" s="192">
        <v>304</v>
      </c>
      <c r="J52" s="191">
        <v>151</v>
      </c>
      <c r="K52" s="193">
        <f t="shared" si="6"/>
        <v>2056</v>
      </c>
      <c r="L52" s="194">
        <f t="shared" si="7"/>
        <v>0.18385048734686577</v>
      </c>
      <c r="N52" s="14">
        <v>11183</v>
      </c>
    </row>
    <row r="53" spans="2:14" ht="20.100000000000001" customHeight="1">
      <c r="B53" s="215" t="s">
        <v>156</v>
      </c>
      <c r="C53" s="216"/>
      <c r="D53" s="191">
        <v>197</v>
      </c>
      <c r="E53" s="192">
        <v>193</v>
      </c>
      <c r="F53" s="192">
        <v>244</v>
      </c>
      <c r="G53" s="192">
        <v>182</v>
      </c>
      <c r="H53" s="192">
        <v>148</v>
      </c>
      <c r="I53" s="192">
        <v>200</v>
      </c>
      <c r="J53" s="191">
        <v>109</v>
      </c>
      <c r="K53" s="193">
        <f t="shared" si="6"/>
        <v>1273</v>
      </c>
      <c r="L53" s="194">
        <f t="shared" si="7"/>
        <v>0.16440656076456153</v>
      </c>
      <c r="N53" s="14">
        <v>7743</v>
      </c>
    </row>
    <row r="54" spans="2:14" ht="20.100000000000001" customHeight="1">
      <c r="B54" s="215" t="s">
        <v>157</v>
      </c>
      <c r="C54" s="216"/>
      <c r="D54" s="191">
        <v>156</v>
      </c>
      <c r="E54" s="192">
        <v>154</v>
      </c>
      <c r="F54" s="192">
        <v>176</v>
      </c>
      <c r="G54" s="192">
        <v>120</v>
      </c>
      <c r="H54" s="192">
        <v>87</v>
      </c>
      <c r="I54" s="192">
        <v>147</v>
      </c>
      <c r="J54" s="191">
        <v>78</v>
      </c>
      <c r="K54" s="193">
        <f t="shared" si="6"/>
        <v>918</v>
      </c>
      <c r="L54" s="194">
        <f t="shared" si="7"/>
        <v>0.13827383642114777</v>
      </c>
      <c r="N54" s="14">
        <v>6639</v>
      </c>
    </row>
    <row r="55" spans="2:14" ht="20.100000000000001" customHeight="1">
      <c r="B55" s="215" t="s">
        <v>158</v>
      </c>
      <c r="C55" s="216"/>
      <c r="D55" s="191">
        <v>82</v>
      </c>
      <c r="E55" s="192">
        <v>60</v>
      </c>
      <c r="F55" s="192">
        <v>85</v>
      </c>
      <c r="G55" s="192">
        <v>51</v>
      </c>
      <c r="H55" s="192">
        <v>56</v>
      </c>
      <c r="I55" s="192">
        <v>62</v>
      </c>
      <c r="J55" s="191">
        <v>34</v>
      </c>
      <c r="K55" s="193">
        <f t="shared" si="6"/>
        <v>430</v>
      </c>
      <c r="L55" s="194">
        <f t="shared" si="7"/>
        <v>0.17104216388225935</v>
      </c>
      <c r="N55" s="14">
        <v>2514</v>
      </c>
    </row>
    <row r="56" spans="2:14" ht="20.100000000000001" customHeight="1">
      <c r="B56" s="215" t="s">
        <v>159</v>
      </c>
      <c r="C56" s="216"/>
      <c r="D56" s="191">
        <v>195</v>
      </c>
      <c r="E56" s="192">
        <v>158</v>
      </c>
      <c r="F56" s="192">
        <v>161</v>
      </c>
      <c r="G56" s="192">
        <v>124</v>
      </c>
      <c r="H56" s="192">
        <v>92</v>
      </c>
      <c r="I56" s="192">
        <v>98</v>
      </c>
      <c r="J56" s="191">
        <v>43</v>
      </c>
      <c r="K56" s="193">
        <f t="shared" si="6"/>
        <v>871</v>
      </c>
      <c r="L56" s="194">
        <f t="shared" si="7"/>
        <v>0.20972790753672044</v>
      </c>
      <c r="N56" s="14">
        <v>4153</v>
      </c>
    </row>
    <row r="57" spans="2:14" ht="20.100000000000001" customHeight="1">
      <c r="B57" s="215" t="s">
        <v>160</v>
      </c>
      <c r="C57" s="216"/>
      <c r="D57" s="191">
        <v>477</v>
      </c>
      <c r="E57" s="192">
        <v>428</v>
      </c>
      <c r="F57" s="192">
        <v>393</v>
      </c>
      <c r="G57" s="192">
        <v>232</v>
      </c>
      <c r="H57" s="192">
        <v>183</v>
      </c>
      <c r="I57" s="192">
        <v>204</v>
      </c>
      <c r="J57" s="191">
        <v>124</v>
      </c>
      <c r="K57" s="193">
        <f t="shared" si="6"/>
        <v>2041</v>
      </c>
      <c r="L57" s="194">
        <f t="shared" si="7"/>
        <v>0.22081575246132207</v>
      </c>
      <c r="N57" s="14">
        <v>9243</v>
      </c>
    </row>
    <row r="58" spans="2:14" ht="20.100000000000001" customHeight="1">
      <c r="B58" s="215" t="s">
        <v>161</v>
      </c>
      <c r="C58" s="216"/>
      <c r="D58" s="191">
        <v>436</v>
      </c>
      <c r="E58" s="192">
        <v>328</v>
      </c>
      <c r="F58" s="192">
        <v>380</v>
      </c>
      <c r="G58" s="192">
        <v>236</v>
      </c>
      <c r="H58" s="192">
        <v>225</v>
      </c>
      <c r="I58" s="192">
        <v>242</v>
      </c>
      <c r="J58" s="191">
        <v>121</v>
      </c>
      <c r="K58" s="193">
        <f t="shared" si="6"/>
        <v>1968</v>
      </c>
      <c r="L58" s="194">
        <f t="shared" si="7"/>
        <v>0.18827130967186453</v>
      </c>
      <c r="N58" s="14">
        <v>10453</v>
      </c>
    </row>
    <row r="59" spans="2:14" ht="20.100000000000001" customHeight="1">
      <c r="B59" s="215" t="s">
        <v>162</v>
      </c>
      <c r="C59" s="216"/>
      <c r="D59" s="191">
        <v>280</v>
      </c>
      <c r="E59" s="192">
        <v>187</v>
      </c>
      <c r="F59" s="192">
        <v>224</v>
      </c>
      <c r="G59" s="192">
        <v>140</v>
      </c>
      <c r="H59" s="192">
        <v>125</v>
      </c>
      <c r="I59" s="192">
        <v>146</v>
      </c>
      <c r="J59" s="191">
        <v>79</v>
      </c>
      <c r="K59" s="193">
        <f t="shared" si="6"/>
        <v>1181</v>
      </c>
      <c r="L59" s="194">
        <f t="shared" si="7"/>
        <v>0.17780788919000301</v>
      </c>
      <c r="N59" s="14">
        <v>6642</v>
      </c>
    </row>
    <row r="60" spans="2:14" ht="20.100000000000001" customHeight="1">
      <c r="B60" s="215" t="s">
        <v>163</v>
      </c>
      <c r="C60" s="216"/>
      <c r="D60" s="191">
        <v>418</v>
      </c>
      <c r="E60" s="192">
        <v>222</v>
      </c>
      <c r="F60" s="192">
        <v>443</v>
      </c>
      <c r="G60" s="192">
        <v>251</v>
      </c>
      <c r="H60" s="192">
        <v>201</v>
      </c>
      <c r="I60" s="192">
        <v>262</v>
      </c>
      <c r="J60" s="191">
        <v>171</v>
      </c>
      <c r="K60" s="193">
        <f t="shared" si="6"/>
        <v>1968</v>
      </c>
      <c r="L60" s="194">
        <f t="shared" si="7"/>
        <v>0.2112041210560206</v>
      </c>
      <c r="N60" s="14">
        <v>9318</v>
      </c>
    </row>
    <row r="61" spans="2:14" ht="20.100000000000001" customHeight="1">
      <c r="B61" s="215" t="s">
        <v>164</v>
      </c>
      <c r="C61" s="216"/>
      <c r="D61" s="191">
        <v>118</v>
      </c>
      <c r="E61" s="192">
        <v>68</v>
      </c>
      <c r="F61" s="192">
        <v>145</v>
      </c>
      <c r="G61" s="192">
        <v>75</v>
      </c>
      <c r="H61" s="192">
        <v>68</v>
      </c>
      <c r="I61" s="192">
        <v>93</v>
      </c>
      <c r="J61" s="191">
        <v>55</v>
      </c>
      <c r="K61" s="193">
        <f t="shared" si="6"/>
        <v>622</v>
      </c>
      <c r="L61" s="194">
        <f t="shared" si="7"/>
        <v>0.21041948579161029</v>
      </c>
      <c r="N61" s="14">
        <v>2956</v>
      </c>
    </row>
    <row r="62" spans="2:14" ht="20.100000000000001" customHeight="1">
      <c r="B62" s="215" t="s">
        <v>165</v>
      </c>
      <c r="C62" s="216"/>
      <c r="D62" s="191">
        <v>292</v>
      </c>
      <c r="E62" s="192">
        <v>144</v>
      </c>
      <c r="F62" s="192">
        <v>292</v>
      </c>
      <c r="G62" s="192">
        <v>139</v>
      </c>
      <c r="H62" s="192">
        <v>115</v>
      </c>
      <c r="I62" s="192">
        <v>142</v>
      </c>
      <c r="J62" s="191">
        <v>96</v>
      </c>
      <c r="K62" s="193">
        <f t="shared" si="6"/>
        <v>1220</v>
      </c>
      <c r="L62" s="194">
        <f t="shared" si="7"/>
        <v>0.20674461955600745</v>
      </c>
      <c r="N62" s="14">
        <v>5901</v>
      </c>
    </row>
    <row r="63" spans="2:14" ht="20.100000000000001" customHeight="1">
      <c r="B63" s="215" t="s">
        <v>166</v>
      </c>
      <c r="C63" s="216"/>
      <c r="D63" s="191">
        <v>223</v>
      </c>
      <c r="E63" s="192">
        <v>196</v>
      </c>
      <c r="F63" s="192">
        <v>305</v>
      </c>
      <c r="G63" s="192">
        <v>194</v>
      </c>
      <c r="H63" s="192">
        <v>177</v>
      </c>
      <c r="I63" s="192">
        <v>192</v>
      </c>
      <c r="J63" s="191">
        <v>117</v>
      </c>
      <c r="K63" s="193">
        <f t="shared" si="6"/>
        <v>1404</v>
      </c>
      <c r="L63" s="194">
        <f t="shared" si="7"/>
        <v>0.15127680206874258</v>
      </c>
      <c r="N63" s="14">
        <v>9281</v>
      </c>
    </row>
    <row r="64" spans="2:14" ht="20.100000000000001" customHeight="1">
      <c r="B64" s="215" t="s">
        <v>167</v>
      </c>
      <c r="C64" s="216"/>
      <c r="D64" s="191">
        <v>20</v>
      </c>
      <c r="E64" s="192">
        <v>19</v>
      </c>
      <c r="F64" s="192">
        <v>35</v>
      </c>
      <c r="G64" s="192">
        <v>29</v>
      </c>
      <c r="H64" s="192">
        <v>16</v>
      </c>
      <c r="I64" s="192">
        <v>29</v>
      </c>
      <c r="J64" s="191">
        <v>20</v>
      </c>
      <c r="K64" s="193">
        <f t="shared" si="6"/>
        <v>168</v>
      </c>
      <c r="L64" s="194">
        <f t="shared" si="7"/>
        <v>0.2</v>
      </c>
      <c r="N64" s="14">
        <v>840</v>
      </c>
    </row>
    <row r="65" spans="2:14" ht="20.100000000000001" customHeight="1">
      <c r="B65" s="215" t="s">
        <v>168</v>
      </c>
      <c r="C65" s="216"/>
      <c r="D65" s="191">
        <v>214</v>
      </c>
      <c r="E65" s="192">
        <v>194</v>
      </c>
      <c r="F65" s="192">
        <v>373</v>
      </c>
      <c r="G65" s="192">
        <v>219</v>
      </c>
      <c r="H65" s="192">
        <v>216</v>
      </c>
      <c r="I65" s="192">
        <v>297</v>
      </c>
      <c r="J65" s="191">
        <v>135</v>
      </c>
      <c r="K65" s="193">
        <f t="shared" si="6"/>
        <v>1648</v>
      </c>
      <c r="L65" s="194">
        <f t="shared" si="7"/>
        <v>0.16673411574261432</v>
      </c>
      <c r="N65" s="14">
        <v>9884</v>
      </c>
    </row>
    <row r="66" spans="2:14" ht="20.100000000000001" customHeight="1">
      <c r="B66" s="215" t="s">
        <v>169</v>
      </c>
      <c r="C66" s="216"/>
      <c r="D66" s="191">
        <v>115</v>
      </c>
      <c r="E66" s="192">
        <v>121</v>
      </c>
      <c r="F66" s="192">
        <v>169</v>
      </c>
      <c r="G66" s="192">
        <v>105</v>
      </c>
      <c r="H66" s="192">
        <v>103</v>
      </c>
      <c r="I66" s="192">
        <v>121</v>
      </c>
      <c r="J66" s="191">
        <v>65</v>
      </c>
      <c r="K66" s="193">
        <f t="shared" si="6"/>
        <v>799</v>
      </c>
      <c r="L66" s="194">
        <f t="shared" si="7"/>
        <v>0.17529618253620008</v>
      </c>
      <c r="N66" s="14">
        <v>4558</v>
      </c>
    </row>
    <row r="67" spans="2:14" ht="20.100000000000001" customHeight="1">
      <c r="B67" s="215" t="s">
        <v>170</v>
      </c>
      <c r="C67" s="216"/>
      <c r="D67" s="187">
        <v>557</v>
      </c>
      <c r="E67" s="188">
        <v>559</v>
      </c>
      <c r="F67" s="188">
        <v>1037</v>
      </c>
      <c r="G67" s="188">
        <v>565</v>
      </c>
      <c r="H67" s="188">
        <v>485</v>
      </c>
      <c r="I67" s="188">
        <v>575</v>
      </c>
      <c r="J67" s="187">
        <v>299</v>
      </c>
      <c r="K67" s="189">
        <f t="shared" si="6"/>
        <v>4077</v>
      </c>
      <c r="L67" s="195">
        <f t="shared" si="7"/>
        <v>0.18888991845811712</v>
      </c>
      <c r="N67" s="14">
        <v>21584</v>
      </c>
    </row>
    <row r="68" spans="2:14" ht="20.100000000000001" customHeight="1">
      <c r="B68" s="215" t="s">
        <v>171</v>
      </c>
      <c r="C68" s="216"/>
      <c r="D68" s="187">
        <v>92</v>
      </c>
      <c r="E68" s="188">
        <v>102</v>
      </c>
      <c r="F68" s="188">
        <v>175</v>
      </c>
      <c r="G68" s="188">
        <v>113</v>
      </c>
      <c r="H68" s="188">
        <v>82</v>
      </c>
      <c r="I68" s="188">
        <v>90</v>
      </c>
      <c r="J68" s="187">
        <v>54</v>
      </c>
      <c r="K68" s="189">
        <f t="shared" si="6"/>
        <v>708</v>
      </c>
      <c r="L68" s="195">
        <f t="shared" si="7"/>
        <v>0.17238860482103727</v>
      </c>
      <c r="N68" s="14">
        <v>4107</v>
      </c>
    </row>
    <row r="69" spans="2:14" ht="20.100000000000001" customHeight="1">
      <c r="B69" s="215" t="s">
        <v>172</v>
      </c>
      <c r="C69" s="216"/>
      <c r="D69" s="187">
        <v>109</v>
      </c>
      <c r="E69" s="188">
        <v>115</v>
      </c>
      <c r="F69" s="188">
        <v>271</v>
      </c>
      <c r="G69" s="188">
        <v>124</v>
      </c>
      <c r="H69" s="188">
        <v>112</v>
      </c>
      <c r="I69" s="188">
        <v>141</v>
      </c>
      <c r="J69" s="187">
        <v>68</v>
      </c>
      <c r="K69" s="189">
        <f t="shared" si="6"/>
        <v>940</v>
      </c>
      <c r="L69" s="195">
        <f t="shared" si="7"/>
        <v>0.16206896551724137</v>
      </c>
      <c r="N69" s="14">
        <v>5800</v>
      </c>
    </row>
    <row r="70" spans="2:14" ht="20.100000000000001" customHeight="1">
      <c r="B70" s="215" t="s">
        <v>173</v>
      </c>
      <c r="C70" s="216"/>
      <c r="D70" s="187">
        <v>737</v>
      </c>
      <c r="E70" s="188">
        <v>509</v>
      </c>
      <c r="F70" s="188">
        <v>690</v>
      </c>
      <c r="G70" s="188">
        <v>525</v>
      </c>
      <c r="H70" s="188">
        <v>378</v>
      </c>
      <c r="I70" s="188">
        <v>471</v>
      </c>
      <c r="J70" s="187">
        <v>211</v>
      </c>
      <c r="K70" s="189">
        <f t="shared" si="6"/>
        <v>3521</v>
      </c>
      <c r="L70" s="195">
        <f t="shared" si="7"/>
        <v>0.23097612175282078</v>
      </c>
      <c r="N70" s="14">
        <v>15244</v>
      </c>
    </row>
    <row r="71" spans="2:14" ht="20.100000000000001" customHeight="1">
      <c r="B71" s="215" t="s">
        <v>174</v>
      </c>
      <c r="C71" s="216"/>
      <c r="D71" s="187">
        <v>142</v>
      </c>
      <c r="E71" s="188">
        <v>124</v>
      </c>
      <c r="F71" s="188">
        <v>202</v>
      </c>
      <c r="G71" s="188">
        <v>164</v>
      </c>
      <c r="H71" s="188">
        <v>125</v>
      </c>
      <c r="I71" s="188">
        <v>122</v>
      </c>
      <c r="J71" s="187">
        <v>75</v>
      </c>
      <c r="K71" s="189">
        <f t="shared" si="6"/>
        <v>954</v>
      </c>
      <c r="L71" s="195">
        <f t="shared" si="7"/>
        <v>0.20649350649350651</v>
      </c>
      <c r="N71" s="14">
        <v>4620</v>
      </c>
    </row>
    <row r="72" spans="2:14" ht="20.100000000000001" customHeight="1">
      <c r="B72" s="215" t="s">
        <v>175</v>
      </c>
      <c r="C72" s="216"/>
      <c r="D72" s="187">
        <v>174</v>
      </c>
      <c r="E72" s="188">
        <v>142</v>
      </c>
      <c r="F72" s="188">
        <v>179</v>
      </c>
      <c r="G72" s="188">
        <v>138</v>
      </c>
      <c r="H72" s="188">
        <v>85</v>
      </c>
      <c r="I72" s="188">
        <v>121</v>
      </c>
      <c r="J72" s="187">
        <v>74</v>
      </c>
      <c r="K72" s="189">
        <f t="shared" si="6"/>
        <v>913</v>
      </c>
      <c r="L72" s="195">
        <f t="shared" si="7"/>
        <v>0.21671018276762402</v>
      </c>
      <c r="N72" s="14">
        <v>4213</v>
      </c>
    </row>
    <row r="73" spans="2:14" ht="20.100000000000001" customHeight="1">
      <c r="B73" s="215" t="s">
        <v>176</v>
      </c>
      <c r="C73" s="216"/>
      <c r="D73" s="187">
        <v>140</v>
      </c>
      <c r="E73" s="188">
        <v>122</v>
      </c>
      <c r="F73" s="188">
        <v>149</v>
      </c>
      <c r="G73" s="188">
        <v>102</v>
      </c>
      <c r="H73" s="188">
        <v>79</v>
      </c>
      <c r="I73" s="188">
        <v>130</v>
      </c>
      <c r="J73" s="187">
        <v>56</v>
      </c>
      <c r="K73" s="189">
        <f t="shared" si="6"/>
        <v>778</v>
      </c>
      <c r="L73" s="195">
        <f t="shared" si="7"/>
        <v>0.20796578454958567</v>
      </c>
      <c r="N73" s="14">
        <v>3741</v>
      </c>
    </row>
    <row r="74" spans="2:14" ht="20.100000000000001" customHeight="1">
      <c r="B74" s="215" t="s">
        <v>177</v>
      </c>
      <c r="C74" s="216"/>
      <c r="D74" s="187">
        <v>115</v>
      </c>
      <c r="E74" s="188">
        <v>132</v>
      </c>
      <c r="F74" s="188">
        <v>151</v>
      </c>
      <c r="G74" s="188">
        <v>96</v>
      </c>
      <c r="H74" s="188">
        <v>78</v>
      </c>
      <c r="I74" s="188">
        <v>86</v>
      </c>
      <c r="J74" s="187">
        <v>53</v>
      </c>
      <c r="K74" s="189">
        <f t="shared" si="6"/>
        <v>711</v>
      </c>
      <c r="L74" s="196">
        <f t="shared" si="7"/>
        <v>0.22759282970550576</v>
      </c>
      <c r="N74" s="14">
        <v>3124</v>
      </c>
    </row>
    <row r="75" spans="2:14" ht="20.100000000000001" customHeight="1">
      <c r="B75" s="215" t="s">
        <v>178</v>
      </c>
      <c r="C75" s="216"/>
      <c r="D75" s="187">
        <v>250</v>
      </c>
      <c r="E75" s="188">
        <v>227</v>
      </c>
      <c r="F75" s="188">
        <v>287</v>
      </c>
      <c r="G75" s="188">
        <v>214</v>
      </c>
      <c r="H75" s="188">
        <v>162</v>
      </c>
      <c r="I75" s="188">
        <v>198</v>
      </c>
      <c r="J75" s="187">
        <v>105</v>
      </c>
      <c r="K75" s="189">
        <f t="shared" si="6"/>
        <v>1443</v>
      </c>
      <c r="L75" s="197">
        <f t="shared" si="7"/>
        <v>0.24553343542623787</v>
      </c>
      <c r="N75" s="14">
        <v>5877</v>
      </c>
    </row>
    <row r="76" spans="2:14" ht="20.100000000000001" customHeight="1">
      <c r="B76" s="215" t="s">
        <v>179</v>
      </c>
      <c r="C76" s="216"/>
      <c r="D76" s="187">
        <v>80</v>
      </c>
      <c r="E76" s="188">
        <v>72</v>
      </c>
      <c r="F76" s="188">
        <v>88</v>
      </c>
      <c r="G76" s="188">
        <v>71</v>
      </c>
      <c r="H76" s="188">
        <v>56</v>
      </c>
      <c r="I76" s="188">
        <v>64</v>
      </c>
      <c r="J76" s="187">
        <v>32</v>
      </c>
      <c r="K76" s="189">
        <f t="shared" si="6"/>
        <v>463</v>
      </c>
      <c r="L76" s="195">
        <f t="shared" si="7"/>
        <v>0.24291710388247639</v>
      </c>
      <c r="N76" s="14">
        <v>1906</v>
      </c>
    </row>
    <row r="77" spans="2:14" ht="20.100000000000001" customHeight="1">
      <c r="B77" s="215" t="s">
        <v>180</v>
      </c>
      <c r="C77" s="216"/>
      <c r="D77" s="187">
        <v>287</v>
      </c>
      <c r="E77" s="188">
        <v>218</v>
      </c>
      <c r="F77" s="188">
        <v>351</v>
      </c>
      <c r="G77" s="188">
        <v>247</v>
      </c>
      <c r="H77" s="188">
        <v>196</v>
      </c>
      <c r="I77" s="188">
        <v>212</v>
      </c>
      <c r="J77" s="187">
        <v>96</v>
      </c>
      <c r="K77" s="189">
        <f t="shared" si="6"/>
        <v>1607</v>
      </c>
      <c r="L77" s="195">
        <f t="shared" si="7"/>
        <v>0.21056079664570232</v>
      </c>
      <c r="N77" s="14">
        <v>7632</v>
      </c>
    </row>
    <row r="78" spans="2:14" ht="20.100000000000001" customHeight="1">
      <c r="B78" s="215" t="s">
        <v>181</v>
      </c>
      <c r="C78" s="216"/>
      <c r="D78" s="187">
        <v>45</v>
      </c>
      <c r="E78" s="188">
        <v>29</v>
      </c>
      <c r="F78" s="188">
        <v>47</v>
      </c>
      <c r="G78" s="188">
        <v>30</v>
      </c>
      <c r="H78" s="188">
        <v>26</v>
      </c>
      <c r="I78" s="188">
        <v>38</v>
      </c>
      <c r="J78" s="187">
        <v>22</v>
      </c>
      <c r="K78" s="189">
        <f t="shared" si="6"/>
        <v>237</v>
      </c>
      <c r="L78" s="195">
        <f t="shared" si="7"/>
        <v>0.20239111870196413</v>
      </c>
      <c r="N78" s="14">
        <v>1171</v>
      </c>
    </row>
    <row r="79" spans="2:14" ht="20.100000000000001" customHeight="1">
      <c r="B79" s="215" t="s">
        <v>182</v>
      </c>
      <c r="C79" s="216"/>
      <c r="D79" s="187">
        <v>255</v>
      </c>
      <c r="E79" s="188">
        <v>176</v>
      </c>
      <c r="F79" s="188">
        <v>373</v>
      </c>
      <c r="G79" s="188">
        <v>173</v>
      </c>
      <c r="H79" s="188">
        <v>149</v>
      </c>
      <c r="I79" s="188">
        <v>275</v>
      </c>
      <c r="J79" s="187">
        <v>112</v>
      </c>
      <c r="K79" s="189">
        <f t="shared" si="6"/>
        <v>1513</v>
      </c>
      <c r="L79" s="195">
        <f t="shared" si="7"/>
        <v>0.17333027838240347</v>
      </c>
      <c r="N79" s="14">
        <v>8729</v>
      </c>
    </row>
    <row r="80" spans="2:14" ht="20.100000000000001" customHeight="1">
      <c r="B80" s="215" t="s">
        <v>183</v>
      </c>
      <c r="C80" s="216"/>
      <c r="D80" s="45">
        <v>56</v>
      </c>
      <c r="E80" s="46">
        <v>45</v>
      </c>
      <c r="F80" s="46">
        <v>69</v>
      </c>
      <c r="G80" s="46">
        <v>51</v>
      </c>
      <c r="H80" s="46">
        <v>27</v>
      </c>
      <c r="I80" s="46">
        <v>70</v>
      </c>
      <c r="J80" s="45">
        <v>28</v>
      </c>
      <c r="K80" s="47">
        <f t="shared" si="6"/>
        <v>346</v>
      </c>
      <c r="L80" s="195">
        <f t="shared" si="7"/>
        <v>0.16985763377515956</v>
      </c>
      <c r="N80" s="14">
        <v>2037</v>
      </c>
    </row>
    <row r="81" spans="2:14" ht="20.100000000000001" customHeight="1">
      <c r="B81" s="215" t="s">
        <v>184</v>
      </c>
      <c r="C81" s="216"/>
      <c r="D81" s="45">
        <v>66</v>
      </c>
      <c r="E81" s="46">
        <v>55</v>
      </c>
      <c r="F81" s="46">
        <v>112</v>
      </c>
      <c r="G81" s="46">
        <v>57</v>
      </c>
      <c r="H81" s="46">
        <v>62</v>
      </c>
      <c r="I81" s="46">
        <v>63</v>
      </c>
      <c r="J81" s="45">
        <v>32</v>
      </c>
      <c r="K81" s="47">
        <f t="shared" si="6"/>
        <v>447</v>
      </c>
      <c r="L81" s="195">
        <f t="shared" si="7"/>
        <v>0.16867924528301886</v>
      </c>
      <c r="N81" s="14">
        <v>2650</v>
      </c>
    </row>
    <row r="82" spans="2:14" ht="20.100000000000001" customHeight="1">
      <c r="B82" s="215" t="s">
        <v>185</v>
      </c>
      <c r="C82" s="216"/>
      <c r="D82" s="40">
        <v>273</v>
      </c>
      <c r="E82" s="39">
        <v>159</v>
      </c>
      <c r="F82" s="39">
        <v>251</v>
      </c>
      <c r="G82" s="39">
        <v>135</v>
      </c>
      <c r="H82" s="39">
        <v>130</v>
      </c>
      <c r="I82" s="39">
        <v>169</v>
      </c>
      <c r="J82" s="40">
        <v>90</v>
      </c>
      <c r="K82" s="190">
        <f t="shared" si="6"/>
        <v>1207</v>
      </c>
      <c r="L82" s="197">
        <f t="shared" si="7"/>
        <v>0.19049873737373738</v>
      </c>
      <c r="N82" s="14">
        <v>6336</v>
      </c>
    </row>
    <row r="83" spans="2:14" ht="20.100000000000001" customHeight="1"/>
    <row r="84" spans="2:14" ht="20.100000000000001" customHeight="1"/>
    <row r="85" spans="2:14" ht="20.100000000000001" customHeight="1"/>
    <row r="86" spans="2:14" ht="20.100000000000001" customHeight="1"/>
    <row r="87" spans="2:14" ht="20.100000000000001" customHeight="1"/>
    <row r="88" spans="2:14" ht="20.100000000000001" customHeight="1"/>
    <row r="89" spans="2:14" ht="20.100000000000001" customHeight="1"/>
    <row r="90" spans="2:14" ht="20.100000000000001" customHeight="1"/>
    <row r="91" spans="2:14" ht="20.100000000000001" customHeight="1"/>
    <row r="92" spans="2:14" ht="20.100000000000001" customHeight="1"/>
    <row r="93" spans="2:14" ht="20.100000000000001" customHeight="1"/>
    <row r="94" spans="2:14" ht="20.100000000000001" customHeight="1"/>
    <row r="95" spans="2:14" ht="20.100000000000001" customHeight="1"/>
    <row r="96" spans="2:14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</sheetData>
  <mergeCells count="45">
    <mergeCell ref="B80:C80"/>
    <mergeCell ref="B81:C81"/>
    <mergeCell ref="B82:C82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:C4"/>
    <mergeCell ref="B8:C8"/>
    <mergeCell ref="B9:C9"/>
    <mergeCell ref="B24:C24"/>
    <mergeCell ref="B31:C31"/>
    <mergeCell ref="B32:C32"/>
    <mergeCell ref="B25:C25"/>
    <mergeCell ref="B26:C26"/>
    <mergeCell ref="B27:C27"/>
    <mergeCell ref="B28:C28"/>
    <mergeCell ref="B29:C29"/>
    <mergeCell ref="B30:C30"/>
  </mergeCells>
  <phoneticPr fontId="2"/>
  <pageMargins left="0.51181102362204722" right="0.51181102362204722" top="0.35433070866141736" bottom="0.35433070866141736" header="0.31496062992125984" footer="0.31496062992125984"/>
  <pageSetup paperSize="9" scale="9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109"/>
  <sheetViews>
    <sheetView zoomScaleNormal="100" workbookViewId="0"/>
  </sheetViews>
  <sheetFormatPr defaultColWidth="9" defaultRowHeight="13.2"/>
  <cols>
    <col min="1" max="1" width="2.44140625" style="14" customWidth="1"/>
    <col min="2" max="2" width="2.6640625" style="14" customWidth="1"/>
    <col min="3" max="3" width="16.88671875" style="14" customWidth="1"/>
    <col min="4" max="11" width="10.109375" style="14" customWidth="1"/>
    <col min="12" max="19" width="8.6640625" style="14" customWidth="1"/>
    <col min="20" max="20" width="9.6640625" style="14" customWidth="1"/>
    <col min="21" max="21" width="8.6640625" style="14" customWidth="1"/>
    <col min="22" max="22" width="9.109375" style="14" bestFit="1" customWidth="1"/>
    <col min="23" max="23" width="11" style="14" bestFit="1" customWidth="1"/>
    <col min="24" max="16384" width="9" style="14"/>
  </cols>
  <sheetData>
    <row r="1" spans="1:19" ht="20.100000000000001" customHeight="1">
      <c r="A1" s="106" t="s">
        <v>52</v>
      </c>
    </row>
    <row r="2" spans="1:19" ht="20.100000000000001" customHeight="1"/>
    <row r="3" spans="1:19" ht="20.100000000000001" customHeight="1" thickBot="1">
      <c r="B3" s="219"/>
      <c r="C3" s="219"/>
      <c r="D3" s="219" t="s">
        <v>120</v>
      </c>
      <c r="E3" s="219"/>
      <c r="F3" s="219" t="s">
        <v>121</v>
      </c>
      <c r="G3" s="219"/>
      <c r="H3" s="219" t="s">
        <v>122</v>
      </c>
      <c r="I3" s="219"/>
      <c r="J3" s="219" t="s">
        <v>123</v>
      </c>
      <c r="K3" s="219"/>
      <c r="N3" s="109" t="s">
        <v>99</v>
      </c>
      <c r="O3" s="110"/>
      <c r="P3" s="111"/>
      <c r="Q3" s="61" t="s">
        <v>100</v>
      </c>
      <c r="R3" s="90" t="s">
        <v>101</v>
      </c>
      <c r="S3" s="90" t="s">
        <v>102</v>
      </c>
    </row>
    <row r="4" spans="1:19" ht="33" customHeight="1" thickTop="1" thickBot="1">
      <c r="B4" s="221"/>
      <c r="C4" s="221"/>
      <c r="D4" s="145" t="s">
        <v>125</v>
      </c>
      <c r="E4" s="146" t="s">
        <v>126</v>
      </c>
      <c r="F4" s="147" t="s">
        <v>125</v>
      </c>
      <c r="G4" s="148" t="s">
        <v>126</v>
      </c>
      <c r="H4" s="145" t="s">
        <v>125</v>
      </c>
      <c r="I4" s="146" t="s">
        <v>126</v>
      </c>
      <c r="J4" s="147" t="s">
        <v>125</v>
      </c>
      <c r="K4" s="148" t="s">
        <v>126</v>
      </c>
      <c r="N4" s="140"/>
      <c r="O4" s="85"/>
      <c r="P4" s="141"/>
      <c r="Q4" s="142"/>
      <c r="R4" s="143"/>
      <c r="S4" s="143"/>
    </row>
    <row r="5" spans="1:19" ht="20.100000000000001" customHeight="1" thickTop="1">
      <c r="B5" s="220" t="s">
        <v>112</v>
      </c>
      <c r="C5" s="220"/>
      <c r="D5" s="150">
        <v>7179</v>
      </c>
      <c r="E5" s="149">
        <v>405584.21999999991</v>
      </c>
      <c r="F5" s="151">
        <v>1983</v>
      </c>
      <c r="G5" s="152">
        <v>38786.39</v>
      </c>
      <c r="H5" s="150">
        <v>537</v>
      </c>
      <c r="I5" s="149">
        <v>114216.96999999999</v>
      </c>
      <c r="J5" s="151">
        <v>1219</v>
      </c>
      <c r="K5" s="152">
        <v>411660.45</v>
      </c>
      <c r="M5" s="162">
        <f>Q5+Q7</f>
        <v>45513</v>
      </c>
      <c r="N5" s="121" t="s">
        <v>106</v>
      </c>
      <c r="O5" s="122"/>
      <c r="P5" s="134"/>
      <c r="Q5" s="123">
        <v>35729</v>
      </c>
      <c r="R5" s="124">
        <v>2180338.6199999978</v>
      </c>
      <c r="S5" s="124">
        <f>R5/Q5*100</f>
        <v>6102.4339332195077</v>
      </c>
    </row>
    <row r="6" spans="1:19" ht="20.100000000000001" customHeight="1">
      <c r="B6" s="217" t="s">
        <v>113</v>
      </c>
      <c r="C6" s="217"/>
      <c r="D6" s="153">
        <v>4985</v>
      </c>
      <c r="E6" s="154">
        <v>308926.94</v>
      </c>
      <c r="F6" s="155">
        <v>1748</v>
      </c>
      <c r="G6" s="156">
        <v>34045.869999999995</v>
      </c>
      <c r="H6" s="153">
        <v>409</v>
      </c>
      <c r="I6" s="154">
        <v>90208.47</v>
      </c>
      <c r="J6" s="155">
        <v>878</v>
      </c>
      <c r="K6" s="156">
        <v>278382.21999999997</v>
      </c>
      <c r="M6" s="58"/>
      <c r="N6" s="125"/>
      <c r="O6" s="94" t="s">
        <v>103</v>
      </c>
      <c r="P6" s="107"/>
      <c r="Q6" s="98">
        <f>Q5/Q$13</f>
        <v>0.63538554559681315</v>
      </c>
      <c r="R6" s="99">
        <f>R5/R$13</f>
        <v>0.40091020652675241</v>
      </c>
      <c r="S6" s="100" t="s">
        <v>105</v>
      </c>
    </row>
    <row r="7" spans="1:19" ht="20.100000000000001" customHeight="1">
      <c r="B7" s="217" t="s">
        <v>114</v>
      </c>
      <c r="C7" s="217"/>
      <c r="D7" s="153">
        <v>3047</v>
      </c>
      <c r="E7" s="154">
        <v>184242.1</v>
      </c>
      <c r="F7" s="155">
        <v>1011</v>
      </c>
      <c r="G7" s="156">
        <v>18848.169999999998</v>
      </c>
      <c r="H7" s="153">
        <v>472</v>
      </c>
      <c r="I7" s="154">
        <v>110641.84</v>
      </c>
      <c r="J7" s="155">
        <v>610</v>
      </c>
      <c r="K7" s="156">
        <v>200137.86000000002</v>
      </c>
      <c r="M7" s="58"/>
      <c r="N7" s="126" t="s">
        <v>107</v>
      </c>
      <c r="O7" s="127"/>
      <c r="P7" s="135"/>
      <c r="Q7" s="128">
        <v>9784</v>
      </c>
      <c r="R7" s="129">
        <v>187471.16000000003</v>
      </c>
      <c r="S7" s="129">
        <f>R7/Q7*100</f>
        <v>1916.0993458708099</v>
      </c>
    </row>
    <row r="8" spans="1:19" ht="20.100000000000001" customHeight="1">
      <c r="B8" s="217" t="s">
        <v>115</v>
      </c>
      <c r="C8" s="217"/>
      <c r="D8" s="153">
        <v>1357</v>
      </c>
      <c r="E8" s="154">
        <v>83298.179999999978</v>
      </c>
      <c r="F8" s="155">
        <v>329</v>
      </c>
      <c r="G8" s="156">
        <v>6115.25</v>
      </c>
      <c r="H8" s="153">
        <v>63</v>
      </c>
      <c r="I8" s="154">
        <v>14181.380000000001</v>
      </c>
      <c r="J8" s="155">
        <v>328</v>
      </c>
      <c r="K8" s="156">
        <v>105779.51999999999</v>
      </c>
      <c r="L8" s="89"/>
      <c r="M8" s="88"/>
      <c r="N8" s="130"/>
      <c r="O8" s="94" t="s">
        <v>103</v>
      </c>
      <c r="P8" s="107"/>
      <c r="Q8" s="98">
        <f>Q7/Q$13</f>
        <v>0.17399345568359653</v>
      </c>
      <c r="R8" s="99">
        <f>R7/R$13</f>
        <v>3.4471297615876716E-2</v>
      </c>
      <c r="S8" s="100" t="s">
        <v>104</v>
      </c>
    </row>
    <row r="9" spans="1:19" ht="20.100000000000001" customHeight="1">
      <c r="B9" s="217" t="s">
        <v>116</v>
      </c>
      <c r="C9" s="217"/>
      <c r="D9" s="153">
        <v>1918</v>
      </c>
      <c r="E9" s="154">
        <v>134742.59</v>
      </c>
      <c r="F9" s="155">
        <v>485</v>
      </c>
      <c r="G9" s="156">
        <v>10594.869999999999</v>
      </c>
      <c r="H9" s="153">
        <v>332</v>
      </c>
      <c r="I9" s="154">
        <v>68296.86</v>
      </c>
      <c r="J9" s="155">
        <v>413</v>
      </c>
      <c r="K9" s="156">
        <v>135892.66</v>
      </c>
      <c r="L9" s="89"/>
      <c r="M9" s="88"/>
      <c r="N9" s="126" t="s">
        <v>108</v>
      </c>
      <c r="O9" s="127"/>
      <c r="P9" s="135"/>
      <c r="Q9" s="128">
        <v>3898</v>
      </c>
      <c r="R9" s="129">
        <v>884200.69999999984</v>
      </c>
      <c r="S9" s="129">
        <f>R9/Q9*100</f>
        <v>22683.445356593118</v>
      </c>
    </row>
    <row r="10" spans="1:19" ht="20.100000000000001" customHeight="1">
      <c r="B10" s="217" t="s">
        <v>117</v>
      </c>
      <c r="C10" s="217"/>
      <c r="D10" s="153">
        <v>4647</v>
      </c>
      <c r="E10" s="154">
        <v>296780.49</v>
      </c>
      <c r="F10" s="155">
        <v>903</v>
      </c>
      <c r="G10" s="156">
        <v>17934.550000000003</v>
      </c>
      <c r="H10" s="153">
        <v>598</v>
      </c>
      <c r="I10" s="154">
        <v>146213.02000000002</v>
      </c>
      <c r="J10" s="155">
        <v>975</v>
      </c>
      <c r="K10" s="156">
        <v>317016.78000000003</v>
      </c>
      <c r="L10" s="89"/>
      <c r="M10" s="88"/>
      <c r="N10" s="95"/>
      <c r="O10" s="94" t="s">
        <v>103</v>
      </c>
      <c r="P10" s="107"/>
      <c r="Q10" s="98">
        <f>Q9/Q$13</f>
        <v>6.9319960165030586E-2</v>
      </c>
      <c r="R10" s="99">
        <f>R9/R$13</f>
        <v>0.16258258327236313</v>
      </c>
      <c r="S10" s="100" t="s">
        <v>104</v>
      </c>
    </row>
    <row r="11" spans="1:19" ht="20.100000000000001" customHeight="1">
      <c r="B11" s="217" t="s">
        <v>118</v>
      </c>
      <c r="C11" s="217"/>
      <c r="D11" s="153">
        <v>9745</v>
      </c>
      <c r="E11" s="154">
        <v>579005.09</v>
      </c>
      <c r="F11" s="155">
        <v>2411</v>
      </c>
      <c r="G11" s="156">
        <v>43446.73</v>
      </c>
      <c r="H11" s="153">
        <v>1176</v>
      </c>
      <c r="I11" s="154">
        <v>277820.66000000009</v>
      </c>
      <c r="J11" s="155">
        <v>1660</v>
      </c>
      <c r="K11" s="156">
        <v>502929.30000000005</v>
      </c>
      <c r="L11" s="89"/>
      <c r="M11" s="88"/>
      <c r="N11" s="126" t="s">
        <v>109</v>
      </c>
      <c r="O11" s="127"/>
      <c r="P11" s="135"/>
      <c r="Q11" s="101">
        <v>6821</v>
      </c>
      <c r="R11" s="102">
        <v>2186460.7399999988</v>
      </c>
      <c r="S11" s="102">
        <f>R11/Q11*100</f>
        <v>32054.841518838861</v>
      </c>
    </row>
    <row r="12" spans="1:19" ht="20.100000000000001" customHeight="1" thickBot="1">
      <c r="B12" s="218" t="s">
        <v>119</v>
      </c>
      <c r="C12" s="218"/>
      <c r="D12" s="157">
        <v>2851</v>
      </c>
      <c r="E12" s="158">
        <v>187759.00999999998</v>
      </c>
      <c r="F12" s="159">
        <v>914</v>
      </c>
      <c r="G12" s="160">
        <v>17699.329999999998</v>
      </c>
      <c r="H12" s="157">
        <v>311</v>
      </c>
      <c r="I12" s="158">
        <v>62621.5</v>
      </c>
      <c r="J12" s="159">
        <v>738</v>
      </c>
      <c r="K12" s="160">
        <v>234661.94999999998</v>
      </c>
      <c r="L12" s="89"/>
      <c r="M12" s="88"/>
      <c r="N12" s="125"/>
      <c r="O12" s="84" t="s">
        <v>103</v>
      </c>
      <c r="P12" s="108"/>
      <c r="Q12" s="103">
        <f>Q11/Q$13</f>
        <v>0.12130103855455968</v>
      </c>
      <c r="R12" s="104">
        <f>R11/R$13</f>
        <v>0.4020359125850077</v>
      </c>
      <c r="S12" s="105" t="s">
        <v>104</v>
      </c>
    </row>
    <row r="13" spans="1:19" ht="20.100000000000001" customHeight="1" thickTop="1">
      <c r="B13" s="161" t="s">
        <v>124</v>
      </c>
      <c r="C13" s="161"/>
      <c r="D13" s="150">
        <v>35729</v>
      </c>
      <c r="E13" s="149">
        <v>2180338.6199999978</v>
      </c>
      <c r="F13" s="151">
        <v>9784</v>
      </c>
      <c r="G13" s="152">
        <v>187471.16000000003</v>
      </c>
      <c r="H13" s="150">
        <v>3898</v>
      </c>
      <c r="I13" s="149">
        <v>884200.69999999984</v>
      </c>
      <c r="J13" s="151">
        <v>6821</v>
      </c>
      <c r="K13" s="152">
        <v>2186460.7399999988</v>
      </c>
      <c r="M13" s="58"/>
      <c r="N13" s="131" t="s">
        <v>110</v>
      </c>
      <c r="O13" s="132"/>
      <c r="P13" s="133"/>
      <c r="Q13" s="96">
        <f>Q5+Q7+Q9+Q11</f>
        <v>56232</v>
      </c>
      <c r="R13" s="97">
        <f>R5+R7+R9+R11</f>
        <v>5438471.2199999969</v>
      </c>
      <c r="S13" s="97">
        <f>R13/Q13*100</f>
        <v>9671.4881562099818</v>
      </c>
    </row>
    <row r="14" spans="1:19" ht="20.100000000000001" customHeight="1">
      <c r="N14" s="130"/>
      <c r="O14" s="94" t="s">
        <v>103</v>
      </c>
      <c r="P14" s="107"/>
      <c r="Q14" s="98">
        <f>Q13/Q$13</f>
        <v>1</v>
      </c>
      <c r="R14" s="99">
        <f>R13/R$13</f>
        <v>1</v>
      </c>
      <c r="S14" s="100" t="s">
        <v>104</v>
      </c>
    </row>
    <row r="15" spans="1:19" ht="20.100000000000001" customHeight="1">
      <c r="B15" s="91"/>
      <c r="C15" s="85"/>
      <c r="D15" s="85"/>
      <c r="E15" s="92"/>
      <c r="F15" s="92"/>
      <c r="G15" s="93"/>
      <c r="N15" s="14" t="s">
        <v>127</v>
      </c>
      <c r="O15" s="14" t="s">
        <v>128</v>
      </c>
      <c r="P15" s="14" t="s">
        <v>129</v>
      </c>
      <c r="Q15" s="14" t="s">
        <v>130</v>
      </c>
    </row>
    <row r="16" spans="1:19" ht="20.100000000000001" customHeight="1">
      <c r="M16" s="14" t="s">
        <v>131</v>
      </c>
      <c r="N16" s="58">
        <f>D5/(D5+F5+H5+J5)</f>
        <v>0.65753801062465655</v>
      </c>
      <c r="O16" s="58">
        <f>F5/(D5+F5+H5+J5)</f>
        <v>0.18162667155156623</v>
      </c>
      <c r="P16" s="58">
        <f>H5/(D5+F5+H5+J5)</f>
        <v>4.9184832386884043E-2</v>
      </c>
      <c r="Q16" s="58">
        <f>J5/(D5+F5+H5+J5)</f>
        <v>0.11165048543689321</v>
      </c>
    </row>
    <row r="17" spans="13:17" ht="20.100000000000001" customHeight="1">
      <c r="M17" s="14" t="s">
        <v>132</v>
      </c>
      <c r="N17" s="58">
        <f t="shared" ref="N17:N23" si="0">D6/(D6+F6+H6+J6)</f>
        <v>0.62157107231920194</v>
      </c>
      <c r="O17" s="58">
        <f t="shared" ref="O17:O23" si="1">F6/(D6+F6+H6+J6)</f>
        <v>0.21795511221945138</v>
      </c>
      <c r="P17" s="58">
        <f t="shared" ref="P17:P23" si="2">H6/(D6+F6+H6+J6)</f>
        <v>5.0997506234413965E-2</v>
      </c>
      <c r="Q17" s="58">
        <f t="shared" ref="Q17:Q23" si="3">J6/(D6+F6+H6+J6)</f>
        <v>0.10947630922693267</v>
      </c>
    </row>
    <row r="18" spans="13:17" ht="20.100000000000001" customHeight="1">
      <c r="M18" s="14" t="s">
        <v>133</v>
      </c>
      <c r="N18" s="58">
        <f t="shared" si="0"/>
        <v>0.59280155642023347</v>
      </c>
      <c r="O18" s="58">
        <f t="shared" si="1"/>
        <v>0.19669260700389105</v>
      </c>
      <c r="P18" s="58">
        <f t="shared" si="2"/>
        <v>9.1828793774319073E-2</v>
      </c>
      <c r="Q18" s="58">
        <f t="shared" si="3"/>
        <v>0.11867704280155641</v>
      </c>
    </row>
    <row r="19" spans="13:17" ht="20.100000000000001" customHeight="1">
      <c r="M19" s="14" t="s">
        <v>134</v>
      </c>
      <c r="N19" s="58">
        <f t="shared" si="0"/>
        <v>0.65334617236398651</v>
      </c>
      <c r="O19" s="58">
        <f t="shared" si="1"/>
        <v>0.15840154068367837</v>
      </c>
      <c r="P19" s="58">
        <f t="shared" si="2"/>
        <v>3.0332209918151179E-2</v>
      </c>
      <c r="Q19" s="58">
        <f t="shared" si="3"/>
        <v>0.15792007703418393</v>
      </c>
    </row>
    <row r="20" spans="13:17" ht="20.100000000000001" customHeight="1">
      <c r="M20" s="14" t="s">
        <v>135</v>
      </c>
      <c r="N20" s="58">
        <f t="shared" si="0"/>
        <v>0.60927573062261753</v>
      </c>
      <c r="O20" s="58">
        <f t="shared" si="1"/>
        <v>0.15406607369758576</v>
      </c>
      <c r="P20" s="58">
        <f t="shared" si="2"/>
        <v>0.10546378653113088</v>
      </c>
      <c r="Q20" s="58">
        <f t="shared" si="3"/>
        <v>0.13119440914866581</v>
      </c>
    </row>
    <row r="21" spans="13:17" ht="20.100000000000001" customHeight="1">
      <c r="M21" s="14" t="s">
        <v>136</v>
      </c>
      <c r="N21" s="58">
        <f t="shared" si="0"/>
        <v>0.65239365435911834</v>
      </c>
      <c r="O21" s="58">
        <f t="shared" si="1"/>
        <v>0.12677242734802752</v>
      </c>
      <c r="P21" s="58">
        <f t="shared" si="2"/>
        <v>8.3953390425382565E-2</v>
      </c>
      <c r="Q21" s="58">
        <f t="shared" si="3"/>
        <v>0.13688052786747157</v>
      </c>
    </row>
    <row r="22" spans="13:17" ht="20.100000000000001" customHeight="1">
      <c r="M22" s="14" t="s">
        <v>137</v>
      </c>
      <c r="N22" s="58">
        <f t="shared" si="0"/>
        <v>0.65001334044823911</v>
      </c>
      <c r="O22" s="58">
        <f t="shared" si="1"/>
        <v>0.16081910352187834</v>
      </c>
      <c r="P22" s="58">
        <f t="shared" si="2"/>
        <v>7.8441835645677693E-2</v>
      </c>
      <c r="Q22" s="58">
        <f t="shared" si="3"/>
        <v>0.1107257203842049</v>
      </c>
    </row>
    <row r="23" spans="13:17" ht="20.100000000000001" customHeight="1">
      <c r="M23" s="14" t="s">
        <v>138</v>
      </c>
      <c r="N23" s="58">
        <f t="shared" si="0"/>
        <v>0.59223099293726633</v>
      </c>
      <c r="O23" s="58">
        <f t="shared" si="1"/>
        <v>0.18986289987536353</v>
      </c>
      <c r="P23" s="58">
        <f t="shared" si="2"/>
        <v>6.4603240548400498E-2</v>
      </c>
      <c r="Q23" s="58">
        <f t="shared" si="3"/>
        <v>0.15330286663896966</v>
      </c>
    </row>
    <row r="24" spans="13:17" ht="20.100000000000001" customHeight="1">
      <c r="M24" s="14" t="s">
        <v>139</v>
      </c>
      <c r="N24" s="58">
        <f t="shared" ref="N24" si="4">D13/(D13+F13+H13+J13)</f>
        <v>0.63538554559681315</v>
      </c>
      <c r="O24" s="58">
        <f t="shared" ref="O24" si="5">F13/(D13+F13+H13+J13)</f>
        <v>0.17399345568359653</v>
      </c>
      <c r="P24" s="58">
        <f t="shared" ref="P24" si="6">H13/(D13+F13+H13+J13)</f>
        <v>6.9319960165030586E-2</v>
      </c>
      <c r="Q24" s="58">
        <f t="shared" ref="Q24" si="7">J13/(D13+F13+H13+J13)</f>
        <v>0.12130103855455968</v>
      </c>
    </row>
    <row r="25" spans="13:17" ht="20.100000000000001" customHeight="1"/>
    <row r="26" spans="13:17" ht="20.100000000000001" customHeight="1"/>
    <row r="27" spans="13:17" ht="20.100000000000001" customHeight="1"/>
    <row r="28" spans="13:17" ht="20.100000000000001" customHeight="1">
      <c r="N28" s="14" t="s">
        <v>127</v>
      </c>
      <c r="O28" s="14" t="s">
        <v>128</v>
      </c>
      <c r="P28" s="14" t="s">
        <v>129</v>
      </c>
      <c r="Q28" s="14" t="s">
        <v>130</v>
      </c>
    </row>
    <row r="29" spans="13:17" ht="20.100000000000001" customHeight="1">
      <c r="M29" s="14" t="s">
        <v>131</v>
      </c>
      <c r="N29" s="58">
        <f>E5/(E5+G5+I5+K5)</f>
        <v>0.41802117341067924</v>
      </c>
      <c r="O29" s="58">
        <f>G5/(E5+G5+I5+K5)</f>
        <v>3.9975747232385513E-2</v>
      </c>
      <c r="P29" s="58">
        <f>I5/(E5+G5+I5+K5)</f>
        <v>0.11771935264841504</v>
      </c>
      <c r="Q29" s="58">
        <f>K5/(E5+G5+I5+K5)</f>
        <v>0.4242837267085201</v>
      </c>
    </row>
    <row r="30" spans="13:17" ht="20.100000000000001" customHeight="1">
      <c r="M30" s="14" t="s">
        <v>132</v>
      </c>
      <c r="N30" s="58">
        <f t="shared" ref="N30:N37" si="8">E6/(E6+G6+I6+K6)</f>
        <v>0.43415231388344117</v>
      </c>
      <c r="O30" s="58">
        <f t="shared" ref="O30:O37" si="9">G6/(E6+G6+I6+K6)</f>
        <v>4.7846566047865011E-2</v>
      </c>
      <c r="P30" s="58">
        <f t="shared" ref="P30:P37" si="10">I6/(E6+G6+I6+K6)</f>
        <v>0.12677501024153151</v>
      </c>
      <c r="Q30" s="58">
        <f t="shared" ref="Q30:Q37" si="11">K6/(E6+G6+I6+K6)</f>
        <v>0.39122610982716227</v>
      </c>
    </row>
    <row r="31" spans="13:17" ht="20.100000000000001" customHeight="1">
      <c r="M31" s="14" t="s">
        <v>133</v>
      </c>
      <c r="N31" s="58">
        <f t="shared" si="8"/>
        <v>0.3585383672060074</v>
      </c>
      <c r="O31" s="58">
        <f t="shared" si="9"/>
        <v>3.667887033756808E-2</v>
      </c>
      <c r="P31" s="58">
        <f t="shared" si="10"/>
        <v>0.21531096670233524</v>
      </c>
      <c r="Q31" s="58">
        <f t="shared" si="11"/>
        <v>0.38947179575408936</v>
      </c>
    </row>
    <row r="32" spans="13:17" ht="20.100000000000001" customHeight="1">
      <c r="M32" s="14" t="s">
        <v>134</v>
      </c>
      <c r="N32" s="58">
        <f t="shared" si="8"/>
        <v>0.39784332682998913</v>
      </c>
      <c r="O32" s="58">
        <f t="shared" si="9"/>
        <v>2.920725764232894E-2</v>
      </c>
      <c r="P32" s="58">
        <f t="shared" si="10"/>
        <v>6.773218092208344E-2</v>
      </c>
      <c r="Q32" s="58">
        <f t="shared" si="11"/>
        <v>0.50521723460559853</v>
      </c>
    </row>
    <row r="33" spans="13:17" ht="20.100000000000001" customHeight="1">
      <c r="M33" s="14" t="s">
        <v>135</v>
      </c>
      <c r="N33" s="58">
        <f t="shared" si="8"/>
        <v>0.38549982607923428</v>
      </c>
      <c r="O33" s="58">
        <f t="shared" si="9"/>
        <v>3.0312023409466128E-2</v>
      </c>
      <c r="P33" s="58">
        <f t="shared" si="10"/>
        <v>0.195397963270246</v>
      </c>
      <c r="Q33" s="58">
        <f t="shared" si="11"/>
        <v>0.38879018724105363</v>
      </c>
    </row>
    <row r="34" spans="13:17" ht="20.100000000000001" customHeight="1">
      <c r="M34" s="14" t="s">
        <v>136</v>
      </c>
      <c r="N34" s="58">
        <f t="shared" si="8"/>
        <v>0.38149297320360137</v>
      </c>
      <c r="O34" s="58">
        <f t="shared" si="9"/>
        <v>2.3053755327948445E-2</v>
      </c>
      <c r="P34" s="58">
        <f t="shared" si="10"/>
        <v>0.18794779845830714</v>
      </c>
      <c r="Q34" s="58">
        <f t="shared" si="11"/>
        <v>0.40750547301014295</v>
      </c>
    </row>
    <row r="35" spans="13:17" ht="20.100000000000001" customHeight="1">
      <c r="M35" s="14" t="s">
        <v>137</v>
      </c>
      <c r="N35" s="58">
        <f t="shared" si="8"/>
        <v>0.41263138220933554</v>
      </c>
      <c r="O35" s="58">
        <f t="shared" si="9"/>
        <v>3.0962567621600368E-2</v>
      </c>
      <c r="P35" s="58">
        <f t="shared" si="10"/>
        <v>0.19799052706446829</v>
      </c>
      <c r="Q35" s="58">
        <f t="shared" si="11"/>
        <v>0.35841552310459585</v>
      </c>
    </row>
    <row r="36" spans="13:17" ht="20.100000000000001" customHeight="1">
      <c r="M36" s="14" t="s">
        <v>138</v>
      </c>
      <c r="N36" s="58">
        <f t="shared" si="8"/>
        <v>0.37347006700994562</v>
      </c>
      <c r="O36" s="58">
        <f t="shared" si="9"/>
        <v>3.5205607236271329E-2</v>
      </c>
      <c r="P36" s="58">
        <f t="shared" si="10"/>
        <v>0.12455996546457777</v>
      </c>
      <c r="Q36" s="58">
        <f t="shared" si="11"/>
        <v>0.46676436028920537</v>
      </c>
    </row>
    <row r="37" spans="13:17" ht="20.100000000000001" customHeight="1">
      <c r="M37" s="14" t="s">
        <v>139</v>
      </c>
      <c r="N37" s="58">
        <f t="shared" si="8"/>
        <v>0.40091020652675241</v>
      </c>
      <c r="O37" s="58">
        <f t="shared" si="9"/>
        <v>3.4471297615876716E-2</v>
      </c>
      <c r="P37" s="58">
        <f t="shared" si="10"/>
        <v>0.16258258327236313</v>
      </c>
      <c r="Q37" s="58">
        <f t="shared" si="11"/>
        <v>0.4020359125850077</v>
      </c>
    </row>
    <row r="38" spans="13:17" ht="20.100000000000001" customHeight="1"/>
    <row r="39" spans="13:17" ht="20.100000000000001" customHeight="1"/>
    <row r="40" spans="13:17" ht="20.100000000000001" customHeight="1"/>
    <row r="41" spans="13:17" ht="20.100000000000001" customHeight="1"/>
    <row r="42" spans="13:17" ht="20.100000000000001" customHeight="1"/>
    <row r="43" spans="13:17" ht="20.100000000000001" customHeight="1"/>
    <row r="44" spans="13:17" ht="20.100000000000001" customHeight="1"/>
    <row r="45" spans="13:17" ht="20.100000000000001" customHeight="1"/>
    <row r="46" spans="13:17" ht="20.100000000000001" customHeight="1"/>
    <row r="47" spans="13:17" ht="20.100000000000001" customHeight="1"/>
    <row r="48" spans="13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spans="4:11" ht="20.100000000000001" customHeight="1"/>
    <row r="98" spans="4:11" ht="20.100000000000001" customHeight="1"/>
    <row r="99" spans="4:11" ht="20.100000000000001" customHeight="1"/>
    <row r="100" spans="4:11" ht="20.100000000000001" customHeight="1"/>
    <row r="101" spans="4:11" ht="20.100000000000001" customHeight="1"/>
    <row r="102" spans="4:11" ht="20.100000000000001" customHeight="1"/>
    <row r="103" spans="4:11" ht="20.100000000000001" customHeight="1"/>
    <row r="104" spans="4:11" ht="20.100000000000001" customHeight="1"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</row>
    <row r="105" spans="4:11" ht="20.100000000000001" customHeight="1"/>
    <row r="106" spans="4:11" ht="20.100000000000001" customHeight="1"/>
    <row r="107" spans="4:11" ht="20.100000000000001" customHeight="1"/>
    <row r="108" spans="4:11" ht="20.100000000000001" customHeight="1"/>
    <row r="109" spans="4:11" ht="20.100000000000001" customHeight="1"/>
  </sheetData>
  <mergeCells count="13">
    <mergeCell ref="F3:G3"/>
    <mergeCell ref="H3:I3"/>
    <mergeCell ref="J3:K3"/>
    <mergeCell ref="B3:C4"/>
    <mergeCell ref="B9:C9"/>
    <mergeCell ref="B10:C10"/>
    <mergeCell ref="B11:C11"/>
    <mergeCell ref="B12:C12"/>
    <mergeCell ref="D3:E3"/>
    <mergeCell ref="B5:C5"/>
    <mergeCell ref="B6:C6"/>
    <mergeCell ref="B7:C7"/>
    <mergeCell ref="B8:C8"/>
  </mergeCells>
  <phoneticPr fontId="2"/>
  <pageMargins left="0.51181102362204722" right="0.51181102362204722" top="0.35433070866141736" bottom="0.35433070866141736" header="0.31496062992125984" footer="0.31496062992125984"/>
  <pageSetup paperSize="9" scale="91" orientation="portrait" r:id="rId1"/>
  <colBreaks count="1" manualBreakCount="1">
    <brk id="20" max="1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06"/>
  <sheetViews>
    <sheetView zoomScaleNormal="100" workbookViewId="0"/>
  </sheetViews>
  <sheetFormatPr defaultRowHeight="13.2"/>
  <cols>
    <col min="1" max="1" width="2.33203125" customWidth="1"/>
    <col min="2" max="2" width="5.6640625" customWidth="1"/>
    <col min="3" max="4" width="14.6640625" customWidth="1"/>
    <col min="5" max="8" width="12.6640625" customWidth="1"/>
  </cols>
  <sheetData>
    <row r="1" spans="1:14" s="14" customFormat="1" ht="20.100000000000001" customHeight="1">
      <c r="A1" s="106" t="s">
        <v>97</v>
      </c>
    </row>
    <row r="2" spans="1:14" s="14" customFormat="1" ht="20.100000000000001" customHeight="1"/>
    <row r="3" spans="1:14" s="14" customFormat="1" ht="20.100000000000001" customHeight="1">
      <c r="B3" s="203" t="s">
        <v>53</v>
      </c>
      <c r="C3" s="235"/>
      <c r="D3" s="236"/>
      <c r="E3" s="239" t="s">
        <v>51</v>
      </c>
      <c r="F3" s="226" t="s">
        <v>98</v>
      </c>
      <c r="G3" s="239" t="s">
        <v>56</v>
      </c>
      <c r="H3" s="226" t="s">
        <v>98</v>
      </c>
    </row>
    <row r="4" spans="1:14" s="14" customFormat="1" ht="20.100000000000001" customHeight="1" thickBot="1">
      <c r="B4" s="204"/>
      <c r="C4" s="237"/>
      <c r="D4" s="238"/>
      <c r="E4" s="240"/>
      <c r="F4" s="227"/>
      <c r="G4" s="240"/>
      <c r="H4" s="227"/>
      <c r="N4" s="24"/>
    </row>
    <row r="5" spans="1:14" s="14" customFormat="1" ht="20.100000000000001" customHeight="1" thickTop="1">
      <c r="B5" s="228" t="s">
        <v>68</v>
      </c>
      <c r="C5" s="231" t="s">
        <v>3</v>
      </c>
      <c r="D5" s="232"/>
      <c r="E5" s="163">
        <v>5022</v>
      </c>
      <c r="F5" s="164">
        <f t="shared" ref="F5:F16" si="0">E5/SUM(E$5:E$16)</f>
        <v>0.14055809006689243</v>
      </c>
      <c r="G5" s="165">
        <v>339127.84</v>
      </c>
      <c r="H5" s="166">
        <f t="shared" ref="H5:H16" si="1">G5/SUM(G$5:G$16)</f>
        <v>0.15553906943133447</v>
      </c>
      <c r="N5" s="24"/>
    </row>
    <row r="6" spans="1:14" s="14" customFormat="1" ht="20.100000000000001" customHeight="1">
      <c r="B6" s="229"/>
      <c r="C6" s="233" t="s">
        <v>8</v>
      </c>
      <c r="D6" s="234"/>
      <c r="E6" s="167">
        <v>224</v>
      </c>
      <c r="F6" s="168">
        <f t="shared" si="0"/>
        <v>6.269417000195919E-3</v>
      </c>
      <c r="G6" s="169">
        <v>16702.249999999996</v>
      </c>
      <c r="H6" s="170">
        <f t="shared" si="1"/>
        <v>7.6603926779043137E-3</v>
      </c>
      <c r="N6" s="24"/>
    </row>
    <row r="7" spans="1:14" s="14" customFormat="1" ht="20.100000000000001" customHeight="1">
      <c r="B7" s="229"/>
      <c r="C7" s="233" t="s">
        <v>9</v>
      </c>
      <c r="D7" s="234"/>
      <c r="E7" s="167">
        <v>2619</v>
      </c>
      <c r="F7" s="168">
        <f t="shared" si="0"/>
        <v>7.3301799658540681E-2</v>
      </c>
      <c r="G7" s="169">
        <v>123472.45999999995</v>
      </c>
      <c r="H7" s="170">
        <f t="shared" si="1"/>
        <v>5.6629946774047389E-2</v>
      </c>
      <c r="N7" s="24"/>
    </row>
    <row r="8" spans="1:14" s="14" customFormat="1" ht="20.100000000000001" customHeight="1">
      <c r="B8" s="229"/>
      <c r="C8" s="233" t="s">
        <v>10</v>
      </c>
      <c r="D8" s="234"/>
      <c r="E8" s="167">
        <v>452</v>
      </c>
      <c r="F8" s="168">
        <f t="shared" si="0"/>
        <v>1.2650787875395338E-2</v>
      </c>
      <c r="G8" s="169">
        <v>21132.469999999994</v>
      </c>
      <c r="H8" s="170">
        <f t="shared" si="1"/>
        <v>9.6922880722077904E-3</v>
      </c>
      <c r="N8" s="24"/>
    </row>
    <row r="9" spans="1:14" s="14" customFormat="1" ht="20.100000000000001" customHeight="1">
      <c r="B9" s="229"/>
      <c r="C9" s="222" t="s">
        <v>70</v>
      </c>
      <c r="D9" s="223"/>
      <c r="E9" s="167">
        <v>5290</v>
      </c>
      <c r="F9" s="168">
        <f t="shared" si="0"/>
        <v>0.14805899969212685</v>
      </c>
      <c r="G9" s="169">
        <v>72485.48000000001</v>
      </c>
      <c r="H9" s="170">
        <f t="shared" si="1"/>
        <v>3.3245056219753613E-2</v>
      </c>
      <c r="N9" s="24"/>
    </row>
    <row r="10" spans="1:14" s="14" customFormat="1" ht="20.100000000000001" customHeight="1">
      <c r="B10" s="229"/>
      <c r="C10" s="233" t="s">
        <v>54</v>
      </c>
      <c r="D10" s="234"/>
      <c r="E10" s="167">
        <v>6996</v>
      </c>
      <c r="F10" s="168">
        <f t="shared" si="0"/>
        <v>0.19580732738111897</v>
      </c>
      <c r="G10" s="169">
        <v>809115.88000000024</v>
      </c>
      <c r="H10" s="170">
        <f t="shared" si="1"/>
        <v>0.37109643088374972</v>
      </c>
      <c r="N10" s="24"/>
    </row>
    <row r="11" spans="1:14" s="14" customFormat="1" ht="20.100000000000001" customHeight="1">
      <c r="B11" s="229"/>
      <c r="C11" s="233" t="s">
        <v>55</v>
      </c>
      <c r="D11" s="234"/>
      <c r="E11" s="167">
        <v>3134</v>
      </c>
      <c r="F11" s="168">
        <f t="shared" si="0"/>
        <v>8.7715861065241124E-2</v>
      </c>
      <c r="G11" s="169">
        <v>280637.80999999994</v>
      </c>
      <c r="H11" s="170">
        <f t="shared" si="1"/>
        <v>0.12871294734943509</v>
      </c>
      <c r="N11" s="24"/>
    </row>
    <row r="12" spans="1:14" s="14" customFormat="1" ht="20.100000000000001" customHeight="1">
      <c r="B12" s="229"/>
      <c r="C12" s="222" t="s">
        <v>151</v>
      </c>
      <c r="D12" s="223"/>
      <c r="E12" s="167">
        <v>1138</v>
      </c>
      <c r="F12" s="168">
        <f t="shared" si="0"/>
        <v>3.1850877438495337E-2</v>
      </c>
      <c r="G12" s="169">
        <v>134161.70999999996</v>
      </c>
      <c r="H12" s="170">
        <f t="shared" si="1"/>
        <v>6.1532510945478715E-2</v>
      </c>
      <c r="N12" s="24"/>
    </row>
    <row r="13" spans="1:14" s="14" customFormat="1" ht="20.100000000000001" customHeight="1">
      <c r="B13" s="229"/>
      <c r="C13" s="222" t="s">
        <v>149</v>
      </c>
      <c r="D13" s="223"/>
      <c r="E13" s="167">
        <v>228</v>
      </c>
      <c r="F13" s="168">
        <f t="shared" si="0"/>
        <v>6.3813708751994181E-3</v>
      </c>
      <c r="G13" s="169">
        <v>16399.609999999997</v>
      </c>
      <c r="H13" s="170">
        <f t="shared" si="1"/>
        <v>7.5215885503142612E-3</v>
      </c>
      <c r="N13" s="24"/>
    </row>
    <row r="14" spans="1:14" s="14" customFormat="1" ht="20.100000000000001" customHeight="1">
      <c r="B14" s="229"/>
      <c r="C14" s="222" t="s">
        <v>150</v>
      </c>
      <c r="D14" s="223"/>
      <c r="E14" s="167">
        <v>0</v>
      </c>
      <c r="F14" s="168">
        <f t="shared" si="0"/>
        <v>0</v>
      </c>
      <c r="G14" s="169">
        <v>0</v>
      </c>
      <c r="H14" s="170">
        <f t="shared" si="1"/>
        <v>0</v>
      </c>
      <c r="N14" s="24"/>
    </row>
    <row r="15" spans="1:14" s="14" customFormat="1" ht="20.100000000000001" customHeight="1">
      <c r="B15" s="229"/>
      <c r="C15" s="222" t="s">
        <v>72</v>
      </c>
      <c r="D15" s="223"/>
      <c r="E15" s="167">
        <v>9568</v>
      </c>
      <c r="F15" s="168">
        <f t="shared" si="0"/>
        <v>0.26779366900836854</v>
      </c>
      <c r="G15" s="169">
        <v>133165.38999999998</v>
      </c>
      <c r="H15" s="170">
        <f t="shared" si="1"/>
        <v>6.1075554401728654E-2</v>
      </c>
      <c r="N15" s="24"/>
    </row>
    <row r="16" spans="1:14" s="14" customFormat="1" ht="20.100000000000001" customHeight="1">
      <c r="B16" s="230"/>
      <c r="C16" s="224" t="s">
        <v>71</v>
      </c>
      <c r="D16" s="225"/>
      <c r="E16" s="171">
        <v>1058</v>
      </c>
      <c r="F16" s="172">
        <f t="shared" si="0"/>
        <v>2.961179993842537E-2</v>
      </c>
      <c r="G16" s="173">
        <v>233937.71999999991</v>
      </c>
      <c r="H16" s="174">
        <f t="shared" si="1"/>
        <v>0.10729421469404596</v>
      </c>
      <c r="N16" s="24"/>
    </row>
    <row r="17" spans="2:8" s="14" customFormat="1" ht="20.100000000000001" hidden="1" customHeight="1">
      <c r="B17" s="241" t="s">
        <v>69</v>
      </c>
      <c r="C17" s="242" t="s">
        <v>83</v>
      </c>
      <c r="D17" s="243"/>
      <c r="E17" s="175">
        <v>0</v>
      </c>
      <c r="F17" s="176">
        <f t="shared" ref="F17:F28" si="2">E17/SUM(E$17:E$28)</f>
        <v>0</v>
      </c>
      <c r="G17" s="177">
        <v>0</v>
      </c>
      <c r="H17" s="178">
        <f t="shared" ref="H17:H28" si="3">G17/SUM(G$17:G$28)</f>
        <v>0</v>
      </c>
    </row>
    <row r="18" spans="2:8" s="14" customFormat="1" ht="20.100000000000001" customHeight="1">
      <c r="B18" s="229"/>
      <c r="C18" s="222" t="s">
        <v>84</v>
      </c>
      <c r="D18" s="223"/>
      <c r="E18" s="167">
        <v>0</v>
      </c>
      <c r="F18" s="168">
        <f t="shared" si="2"/>
        <v>0</v>
      </c>
      <c r="G18" s="169">
        <v>0</v>
      </c>
      <c r="H18" s="170">
        <f t="shared" si="3"/>
        <v>0</v>
      </c>
    </row>
    <row r="19" spans="2:8" s="14" customFormat="1" ht="20.100000000000001" customHeight="1">
      <c r="B19" s="229"/>
      <c r="C19" s="222" t="s">
        <v>85</v>
      </c>
      <c r="D19" s="223"/>
      <c r="E19" s="167">
        <v>829</v>
      </c>
      <c r="F19" s="168">
        <f t="shared" si="2"/>
        <v>8.4730171708912505E-2</v>
      </c>
      <c r="G19" s="169">
        <v>26779.610000000004</v>
      </c>
      <c r="H19" s="170">
        <f t="shared" si="3"/>
        <v>0.14284655837196508</v>
      </c>
    </row>
    <row r="20" spans="2:8" s="14" customFormat="1" ht="20.100000000000001" customHeight="1">
      <c r="B20" s="229"/>
      <c r="C20" s="222" t="s">
        <v>86</v>
      </c>
      <c r="D20" s="223"/>
      <c r="E20" s="167">
        <v>218</v>
      </c>
      <c r="F20" s="168">
        <f t="shared" si="2"/>
        <v>2.2281275551921505E-2</v>
      </c>
      <c r="G20" s="169">
        <v>7638.93</v>
      </c>
      <c r="H20" s="170">
        <f t="shared" si="3"/>
        <v>4.0747227466880774E-2</v>
      </c>
    </row>
    <row r="21" spans="2:8" s="14" customFormat="1" ht="20.100000000000001" customHeight="1">
      <c r="B21" s="229"/>
      <c r="C21" s="222" t="s">
        <v>87</v>
      </c>
      <c r="D21" s="223"/>
      <c r="E21" s="167">
        <v>529</v>
      </c>
      <c r="F21" s="168">
        <f t="shared" si="2"/>
        <v>5.4067865903515942E-2</v>
      </c>
      <c r="G21" s="169">
        <v>6603.5800000000008</v>
      </c>
      <c r="H21" s="170">
        <f t="shared" si="3"/>
        <v>3.5224511332836481E-2</v>
      </c>
    </row>
    <row r="22" spans="2:8" s="14" customFormat="1" ht="20.100000000000001" hidden="1" customHeight="1">
      <c r="B22" s="229"/>
      <c r="C22" s="222" t="s">
        <v>88</v>
      </c>
      <c r="D22" s="223"/>
      <c r="E22" s="167">
        <v>0</v>
      </c>
      <c r="F22" s="168">
        <f t="shared" si="2"/>
        <v>0</v>
      </c>
      <c r="G22" s="169">
        <v>0</v>
      </c>
      <c r="H22" s="170">
        <f t="shared" si="3"/>
        <v>0</v>
      </c>
    </row>
    <row r="23" spans="2:8" s="14" customFormat="1" ht="20.100000000000001" customHeight="1">
      <c r="B23" s="229"/>
      <c r="C23" s="222" t="s">
        <v>89</v>
      </c>
      <c r="D23" s="223"/>
      <c r="E23" s="167">
        <v>2514</v>
      </c>
      <c r="F23" s="168">
        <f t="shared" si="2"/>
        <v>0.25695012264922323</v>
      </c>
      <c r="G23" s="169">
        <v>87923.959999999992</v>
      </c>
      <c r="H23" s="170">
        <f t="shared" si="3"/>
        <v>0.46899992510848065</v>
      </c>
    </row>
    <row r="24" spans="2:8" s="14" customFormat="1" ht="20.100000000000001" customHeight="1">
      <c r="B24" s="229"/>
      <c r="C24" s="222" t="s">
        <v>90</v>
      </c>
      <c r="D24" s="223"/>
      <c r="E24" s="167">
        <v>65</v>
      </c>
      <c r="F24" s="168">
        <f t="shared" si="2"/>
        <v>6.6434995911692557E-3</v>
      </c>
      <c r="G24" s="169">
        <v>2704.0600000000004</v>
      </c>
      <c r="H24" s="170">
        <f t="shared" si="3"/>
        <v>1.4423871917152485E-2</v>
      </c>
    </row>
    <row r="25" spans="2:8" s="14" customFormat="1" ht="20.100000000000001" customHeight="1">
      <c r="B25" s="229"/>
      <c r="C25" s="222" t="s">
        <v>144</v>
      </c>
      <c r="D25" s="223"/>
      <c r="E25" s="167">
        <v>7</v>
      </c>
      <c r="F25" s="168">
        <f t="shared" si="2"/>
        <v>7.1545380212591984E-4</v>
      </c>
      <c r="G25" s="169">
        <v>289.11</v>
      </c>
      <c r="H25" s="170">
        <f t="shared" si="3"/>
        <v>1.5421572043401235E-3</v>
      </c>
    </row>
    <row r="26" spans="2:8" s="14" customFormat="1" ht="20.100000000000001" customHeight="1">
      <c r="B26" s="229"/>
      <c r="C26" s="222" t="s">
        <v>145</v>
      </c>
      <c r="D26" s="223"/>
      <c r="E26" s="167">
        <v>0</v>
      </c>
      <c r="F26" s="168">
        <f t="shared" si="2"/>
        <v>0</v>
      </c>
      <c r="G26" s="169">
        <v>0</v>
      </c>
      <c r="H26" s="170">
        <f t="shared" si="3"/>
        <v>0</v>
      </c>
    </row>
    <row r="27" spans="2:8" s="14" customFormat="1" ht="20.100000000000001" customHeight="1">
      <c r="B27" s="229"/>
      <c r="C27" s="222" t="s">
        <v>92</v>
      </c>
      <c r="D27" s="223"/>
      <c r="E27" s="167">
        <v>5394</v>
      </c>
      <c r="F27" s="168">
        <f t="shared" si="2"/>
        <v>0.55130825838103026</v>
      </c>
      <c r="G27" s="169">
        <v>35391.35</v>
      </c>
      <c r="H27" s="170">
        <f t="shared" si="3"/>
        <v>0.18878290399440639</v>
      </c>
    </row>
    <row r="28" spans="2:8" s="14" customFormat="1" ht="20.100000000000001" customHeight="1">
      <c r="B28" s="230"/>
      <c r="C28" s="222" t="s">
        <v>91</v>
      </c>
      <c r="D28" s="223"/>
      <c r="E28" s="171">
        <v>228</v>
      </c>
      <c r="F28" s="172">
        <f t="shared" si="2"/>
        <v>2.3303352412101391E-2</v>
      </c>
      <c r="G28" s="173">
        <v>20140.560000000005</v>
      </c>
      <c r="H28" s="174">
        <f t="shared" si="3"/>
        <v>0.10743284460393804</v>
      </c>
    </row>
    <row r="29" spans="2:8" s="14" customFormat="1" ht="20.100000000000001" customHeight="1">
      <c r="B29" s="252" t="s">
        <v>82</v>
      </c>
      <c r="C29" s="242" t="s">
        <v>73</v>
      </c>
      <c r="D29" s="243"/>
      <c r="E29" s="175">
        <v>193</v>
      </c>
      <c r="F29" s="176">
        <f t="shared" ref="F29:F40" si="4">E29/SUM(E$29:E$40)</f>
        <v>4.9512570548999484E-2</v>
      </c>
      <c r="G29" s="177">
        <v>34691.640000000007</v>
      </c>
      <c r="H29" s="178">
        <f t="shared" ref="H29:H40" si="5">G29/SUM(G$29:G$40)</f>
        <v>3.9235028879755475E-2</v>
      </c>
    </row>
    <row r="30" spans="2:8" s="14" customFormat="1" ht="20.100000000000001" customHeight="1">
      <c r="B30" s="253"/>
      <c r="C30" s="222" t="s">
        <v>74</v>
      </c>
      <c r="D30" s="223"/>
      <c r="E30" s="167">
        <v>3</v>
      </c>
      <c r="F30" s="168">
        <f t="shared" si="4"/>
        <v>7.6962544894817856E-4</v>
      </c>
      <c r="G30" s="169">
        <v>528.06999999999994</v>
      </c>
      <c r="H30" s="170">
        <f t="shared" si="5"/>
        <v>5.9722866086851084E-4</v>
      </c>
    </row>
    <row r="31" spans="2:8" s="14" customFormat="1" ht="20.100000000000001" customHeight="1">
      <c r="B31" s="253"/>
      <c r="C31" s="222" t="s">
        <v>75</v>
      </c>
      <c r="D31" s="223"/>
      <c r="E31" s="167">
        <v>117</v>
      </c>
      <c r="F31" s="168">
        <f t="shared" si="4"/>
        <v>3.0015392508978965E-2</v>
      </c>
      <c r="G31" s="169">
        <v>16346.8</v>
      </c>
      <c r="H31" s="170">
        <f t="shared" si="5"/>
        <v>1.848765783605464E-2</v>
      </c>
    </row>
    <row r="32" spans="2:8" s="14" customFormat="1" ht="20.100000000000001" customHeight="1">
      <c r="B32" s="253"/>
      <c r="C32" s="222" t="s">
        <v>76</v>
      </c>
      <c r="D32" s="223"/>
      <c r="E32" s="167">
        <v>8</v>
      </c>
      <c r="F32" s="168">
        <f t="shared" si="4"/>
        <v>2.052334530528476E-3</v>
      </c>
      <c r="G32" s="169">
        <v>537.13</v>
      </c>
      <c r="H32" s="170">
        <f t="shared" si="5"/>
        <v>6.0747520331074151E-4</v>
      </c>
    </row>
    <row r="33" spans="2:8" s="14" customFormat="1" ht="20.100000000000001" customHeight="1">
      <c r="B33" s="253"/>
      <c r="C33" s="222" t="s">
        <v>77</v>
      </c>
      <c r="D33" s="223"/>
      <c r="E33" s="167">
        <v>570</v>
      </c>
      <c r="F33" s="168">
        <f t="shared" si="4"/>
        <v>0.14622883530015393</v>
      </c>
      <c r="G33" s="169">
        <v>131944.95000000001</v>
      </c>
      <c r="H33" s="170">
        <f t="shared" si="5"/>
        <v>0.14922511371004343</v>
      </c>
    </row>
    <row r="34" spans="2:8" s="14" customFormat="1" ht="20.100000000000001" customHeight="1">
      <c r="B34" s="253"/>
      <c r="C34" s="222" t="s">
        <v>78</v>
      </c>
      <c r="D34" s="223"/>
      <c r="E34" s="167">
        <v>124</v>
      </c>
      <c r="F34" s="168">
        <f t="shared" si="4"/>
        <v>3.1811185223191381E-2</v>
      </c>
      <c r="G34" s="169">
        <v>8864.83</v>
      </c>
      <c r="H34" s="170">
        <f t="shared" si="5"/>
        <v>1.0025812013041835E-2</v>
      </c>
    </row>
    <row r="35" spans="2:8" s="14" customFormat="1" ht="20.100000000000001" customHeight="1">
      <c r="B35" s="253"/>
      <c r="C35" s="222" t="s">
        <v>79</v>
      </c>
      <c r="D35" s="223"/>
      <c r="E35" s="167">
        <v>1794</v>
      </c>
      <c r="F35" s="168">
        <f t="shared" si="4"/>
        <v>0.46023601847101075</v>
      </c>
      <c r="G35" s="169">
        <v>534902.15999999992</v>
      </c>
      <c r="H35" s="170">
        <f t="shared" si="5"/>
        <v>0.60495559435770618</v>
      </c>
    </row>
    <row r="36" spans="2:8" s="14" customFormat="1" ht="20.100000000000001" customHeight="1">
      <c r="B36" s="253"/>
      <c r="C36" s="222" t="s">
        <v>80</v>
      </c>
      <c r="D36" s="223"/>
      <c r="E36" s="167">
        <v>22</v>
      </c>
      <c r="F36" s="168">
        <f t="shared" si="4"/>
        <v>5.643919958953309E-3</v>
      </c>
      <c r="G36" s="169">
        <v>6051.6799999999994</v>
      </c>
      <c r="H36" s="170">
        <f t="shared" si="5"/>
        <v>6.8442379654302457E-3</v>
      </c>
    </row>
    <row r="37" spans="2:8" s="14" customFormat="1" ht="20.100000000000001" customHeight="1">
      <c r="B37" s="253"/>
      <c r="C37" s="222" t="s">
        <v>81</v>
      </c>
      <c r="D37" s="223"/>
      <c r="E37" s="167">
        <v>25</v>
      </c>
      <c r="F37" s="168">
        <f t="shared" si="4"/>
        <v>6.4135454079014883E-3</v>
      </c>
      <c r="G37" s="169">
        <v>5533.9400000000005</v>
      </c>
      <c r="H37" s="170">
        <f t="shared" si="5"/>
        <v>6.2586921724897982E-3</v>
      </c>
    </row>
    <row r="38" spans="2:8" s="14" customFormat="1" ht="20.100000000000001" customHeight="1">
      <c r="B38" s="253"/>
      <c r="C38" s="222" t="s">
        <v>146</v>
      </c>
      <c r="D38" s="223"/>
      <c r="E38" s="167">
        <v>67</v>
      </c>
      <c r="F38" s="168">
        <f t="shared" si="4"/>
        <v>1.7188301693175988E-2</v>
      </c>
      <c r="G38" s="169">
        <v>21695.91</v>
      </c>
      <c r="H38" s="170">
        <f t="shared" si="5"/>
        <v>2.4537313756933236E-2</v>
      </c>
    </row>
    <row r="39" spans="2:8" s="14" customFormat="1" ht="20.100000000000001" customHeight="1">
      <c r="B39" s="253"/>
      <c r="C39" s="247" t="s">
        <v>93</v>
      </c>
      <c r="D39" s="248"/>
      <c r="E39" s="167">
        <v>51</v>
      </c>
      <c r="F39" s="168">
        <f t="shared" si="4"/>
        <v>1.3083632632119035E-2</v>
      </c>
      <c r="G39" s="169">
        <v>15125.930000000002</v>
      </c>
      <c r="H39" s="184">
        <f t="shared" si="5"/>
        <v>1.7106896658190839E-2</v>
      </c>
    </row>
    <row r="40" spans="2:8" s="14" customFormat="1" ht="20.100000000000001" customHeight="1">
      <c r="B40" s="182"/>
      <c r="C40" s="224" t="s">
        <v>147</v>
      </c>
      <c r="D40" s="225"/>
      <c r="E40" s="167">
        <v>924</v>
      </c>
      <c r="F40" s="185">
        <f t="shared" si="4"/>
        <v>0.237044638276039</v>
      </c>
      <c r="G40" s="169">
        <v>107977.66000000003</v>
      </c>
      <c r="H40" s="172">
        <f t="shared" si="5"/>
        <v>0.12211894878617494</v>
      </c>
    </row>
    <row r="41" spans="2:8" s="14" customFormat="1" ht="20.100000000000001" customHeight="1">
      <c r="B41" s="249" t="s">
        <v>94</v>
      </c>
      <c r="C41" s="242" t="s">
        <v>95</v>
      </c>
      <c r="D41" s="243"/>
      <c r="E41" s="175">
        <v>3768</v>
      </c>
      <c r="F41" s="176">
        <f>E41/SUM(E$41:E$43)</f>
        <v>0.5524116698431315</v>
      </c>
      <c r="G41" s="177">
        <v>1140238.1400000004</v>
      </c>
      <c r="H41" s="178">
        <f>G41/SUM(G$41:G$43)</f>
        <v>0.52149948048003825</v>
      </c>
    </row>
    <row r="42" spans="2:8" s="14" customFormat="1" ht="20.100000000000001" customHeight="1">
      <c r="B42" s="250"/>
      <c r="C42" s="222" t="s">
        <v>96</v>
      </c>
      <c r="D42" s="223"/>
      <c r="E42" s="167">
        <v>2650</v>
      </c>
      <c r="F42" s="168">
        <f>E42/SUM(E$41:E$43)</f>
        <v>0.38850608415188387</v>
      </c>
      <c r="G42" s="169">
        <v>881474.88000000012</v>
      </c>
      <c r="H42" s="170">
        <f>G42/SUM(G$41:G$43)</f>
        <v>0.40315147849396088</v>
      </c>
    </row>
    <row r="43" spans="2:8" s="14" customFormat="1" ht="20.100000000000001" customHeight="1">
      <c r="B43" s="251"/>
      <c r="C43" s="222" t="s">
        <v>148</v>
      </c>
      <c r="D43" s="223"/>
      <c r="E43" s="183">
        <v>403</v>
      </c>
      <c r="F43" s="168">
        <f>E43/SUM(E$41:E$43)</f>
        <v>5.9082246004984608E-2</v>
      </c>
      <c r="G43" s="169">
        <v>164747.72000000003</v>
      </c>
      <c r="H43" s="170">
        <f>G43/SUM(G$41:G$43)</f>
        <v>7.5349041026000763E-2</v>
      </c>
    </row>
    <row r="44" spans="2:8" s="14" customFormat="1" ht="20.100000000000001" customHeight="1">
      <c r="B44" s="244" t="s">
        <v>111</v>
      </c>
      <c r="C44" s="245"/>
      <c r="D44" s="246"/>
      <c r="E44" s="144">
        <f>SUM(E5:E43)</f>
        <v>56232</v>
      </c>
      <c r="F44" s="179">
        <f>E44/E$44</f>
        <v>1</v>
      </c>
      <c r="G44" s="180">
        <f>SUM(G5:G43)</f>
        <v>5438471.2200000007</v>
      </c>
      <c r="H44" s="181">
        <f>G44/G$44</f>
        <v>1</v>
      </c>
    </row>
    <row r="45" spans="2:8" s="14" customFormat="1" ht="20.100000000000001" customHeight="1">
      <c r="B45" s="27"/>
      <c r="C45" s="27"/>
      <c r="D45" s="27"/>
      <c r="E45" s="198"/>
      <c r="F45" s="199"/>
      <c r="G45" s="200"/>
      <c r="H45" s="199"/>
    </row>
    <row r="46" spans="2:8" s="14" customFormat="1" ht="20.100000000000001" customHeight="1">
      <c r="B46" s="85"/>
      <c r="C46" s="85"/>
      <c r="D46" s="85"/>
      <c r="E46" s="86"/>
      <c r="F46" s="86"/>
      <c r="G46" s="87"/>
      <c r="H46" s="88"/>
    </row>
    <row r="47" spans="2:8" s="14" customFormat="1" ht="20.100000000000001" customHeight="1"/>
    <row r="48" spans="2:8" s="14" customFormat="1" ht="20.100000000000001" customHeight="1"/>
    <row r="49" s="14" customFormat="1" ht="20.100000000000001" customHeight="1"/>
    <row r="50" s="14" customFormat="1" ht="20.100000000000001" customHeight="1"/>
    <row r="51" s="14" customFormat="1" ht="20.100000000000001" customHeight="1"/>
    <row r="52" s="14" customFormat="1" ht="20.100000000000001" customHeight="1"/>
    <row r="53" s="14" customFormat="1" ht="20.100000000000001" customHeight="1"/>
    <row r="54" s="14" customFormat="1" ht="20.100000000000001" customHeight="1"/>
    <row r="55" s="14" customFormat="1" ht="20.100000000000001" customHeight="1"/>
    <row r="56" s="14" customFormat="1" ht="20.100000000000001" customHeight="1"/>
    <row r="57" s="14" customFormat="1" ht="20.100000000000001" customHeight="1"/>
    <row r="58" s="14" customFormat="1" ht="20.100000000000001" customHeight="1"/>
    <row r="59" s="14" customFormat="1" ht="20.100000000000001" customHeight="1"/>
    <row r="60" s="14" customFormat="1" ht="20.100000000000001" customHeight="1"/>
    <row r="61" s="14" customFormat="1" ht="20.100000000000001" customHeight="1"/>
    <row r="62" s="14" customFormat="1" ht="20.100000000000001" customHeight="1"/>
    <row r="63" s="14" customFormat="1" ht="20.100000000000001" customHeight="1"/>
    <row r="64" s="14" customFormat="1" ht="20.100000000000001" customHeight="1"/>
    <row r="65" s="14" customFormat="1" ht="20.100000000000001" customHeight="1"/>
    <row r="66" s="14" customFormat="1" ht="20.100000000000001" customHeight="1"/>
    <row r="67" s="14" customFormat="1" ht="20.100000000000001" customHeight="1"/>
    <row r="68" s="14" customFormat="1" ht="20.100000000000001" customHeight="1"/>
    <row r="69" s="14" customFormat="1" ht="20.100000000000001" customHeight="1"/>
    <row r="70" s="14" customFormat="1" ht="20.100000000000001" customHeight="1"/>
    <row r="71" s="14" customFormat="1" ht="20.100000000000001" customHeight="1"/>
    <row r="72" s="14" customFormat="1" ht="20.100000000000001" customHeight="1"/>
    <row r="73" s="14" customFormat="1" ht="20.100000000000001" customHeight="1"/>
    <row r="74" s="14" customFormat="1" ht="20.100000000000001" customHeight="1"/>
    <row r="75" s="14" customFormat="1" ht="20.100000000000001" customHeight="1"/>
    <row r="76" s="14" customFormat="1" ht="20.100000000000001" customHeight="1"/>
    <row r="77" s="14" customFormat="1" ht="20.100000000000001" customHeight="1"/>
    <row r="78" s="14" customFormat="1" ht="20.100000000000001" customHeight="1"/>
    <row r="79" s="14" customFormat="1" ht="20.100000000000001" customHeight="1"/>
    <row r="80" s="14" customFormat="1" ht="20.100000000000001" customHeight="1"/>
    <row r="81" s="14" customFormat="1" ht="20.100000000000001" customHeight="1"/>
    <row r="82" s="14" customFormat="1" ht="20.100000000000001" customHeight="1"/>
    <row r="83" s="14" customFormat="1" ht="20.100000000000001" customHeight="1"/>
    <row r="84" s="14" customFormat="1" ht="20.100000000000001" customHeight="1"/>
    <row r="85" s="14" customFormat="1" ht="20.100000000000001" customHeight="1"/>
    <row r="86" s="14" customFormat="1" ht="20.100000000000001" customHeight="1"/>
    <row r="87" s="14" customFormat="1" ht="20.100000000000001" customHeight="1"/>
    <row r="88" s="14" customFormat="1" ht="20.100000000000001" customHeight="1"/>
    <row r="89" s="14" customFormat="1" ht="20.100000000000001" customHeight="1"/>
    <row r="90" s="14" customFormat="1" ht="20.100000000000001" customHeight="1"/>
    <row r="91" s="14" customFormat="1" ht="20.100000000000001" customHeight="1"/>
    <row r="92" s="14" customFormat="1" ht="20.100000000000001" customHeight="1"/>
    <row r="93" s="14" customFormat="1" ht="20.100000000000001" customHeight="1"/>
    <row r="94" s="14" customFormat="1" ht="20.100000000000001" customHeight="1"/>
    <row r="95" s="14" customFormat="1" ht="20.100000000000001" customHeight="1"/>
    <row r="96" s="14" customFormat="1" ht="20.100000000000001" customHeight="1"/>
    <row r="97" s="14" customFormat="1" ht="20.100000000000001" customHeight="1"/>
    <row r="98" s="14" customFormat="1" ht="20.100000000000001" customHeight="1"/>
    <row r="99" s="14" customFormat="1" ht="20.100000000000001" customHeight="1"/>
    <row r="100" s="14" customFormat="1" ht="20.100000000000001" customHeight="1"/>
    <row r="101" s="14" customFormat="1" ht="20.100000000000001" customHeight="1"/>
    <row r="102" s="14" customFormat="1" ht="20.100000000000001" customHeight="1"/>
    <row r="103" s="14" customFormat="1" ht="20.100000000000001" customHeight="1"/>
    <row r="104" s="14" customFormat="1" ht="20.100000000000001" customHeight="1"/>
    <row r="105" s="14" customFormat="1" ht="20.100000000000001" customHeight="1"/>
    <row r="106" s="14" customFormat="1" ht="20.100000000000001" customHeight="1"/>
  </sheetData>
  <mergeCells count="49">
    <mergeCell ref="B44:D44"/>
    <mergeCell ref="C35:D35"/>
    <mergeCell ref="C36:D36"/>
    <mergeCell ref="C37:D37"/>
    <mergeCell ref="C39:D39"/>
    <mergeCell ref="B41:B43"/>
    <mergeCell ref="C41:D41"/>
    <mergeCell ref="C42:D42"/>
    <mergeCell ref="B29:B39"/>
    <mergeCell ref="C29:D29"/>
    <mergeCell ref="C30:D30"/>
    <mergeCell ref="C31:D31"/>
    <mergeCell ref="C32:D32"/>
    <mergeCell ref="C33:D33"/>
    <mergeCell ref="C34:D34"/>
    <mergeCell ref="C43:D43"/>
    <mergeCell ref="B17:B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C28:D28"/>
    <mergeCell ref="H3:H4"/>
    <mergeCell ref="B5:B16"/>
    <mergeCell ref="C5:D5"/>
    <mergeCell ref="C6:D6"/>
    <mergeCell ref="C7:D7"/>
    <mergeCell ref="C8:D8"/>
    <mergeCell ref="B3:D4"/>
    <mergeCell ref="E3:E4"/>
    <mergeCell ref="F3:F4"/>
    <mergeCell ref="G3:G4"/>
    <mergeCell ref="C9:D9"/>
    <mergeCell ref="C10:D10"/>
    <mergeCell ref="C11:D11"/>
    <mergeCell ref="C13:D13"/>
    <mergeCell ref="C15:D15"/>
    <mergeCell ref="C12:D12"/>
    <mergeCell ref="C14:D14"/>
    <mergeCell ref="C26:D26"/>
    <mergeCell ref="C38:D38"/>
    <mergeCell ref="C40:D40"/>
    <mergeCell ref="C16:D16"/>
  </mergeCells>
  <phoneticPr fontId="2"/>
  <pageMargins left="0.7" right="0.7" top="0.75" bottom="0.75" header="0.3" footer="0.3"/>
  <pageSetup paperSize="9" scale="46" orientation="portrait" r:id="rId1"/>
  <rowBreaks count="1" manualBreakCount="1">
    <brk id="45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50"/>
  <sheetViews>
    <sheetView zoomScaleNormal="100" workbookViewId="0"/>
  </sheetViews>
  <sheetFormatPr defaultRowHeight="13.2"/>
  <cols>
    <col min="4" max="7" width="9.109375" bestFit="1" customWidth="1"/>
    <col min="8" max="8" width="10.6640625" bestFit="1" customWidth="1"/>
    <col min="11" max="11" width="11.77734375" bestFit="1" customWidth="1"/>
    <col min="13" max="13" width="9.109375" bestFit="1" customWidth="1"/>
  </cols>
  <sheetData>
    <row r="1" spans="1:13" s="14" customFormat="1" ht="20.100000000000001" customHeight="1">
      <c r="A1" s="13" t="s">
        <v>141</v>
      </c>
    </row>
    <row r="2" spans="1:13" s="14" customFormat="1" ht="20.100000000000001" customHeight="1"/>
    <row r="3" spans="1:13" s="14" customFormat="1" ht="31.5" customHeight="1">
      <c r="B3" s="256" t="s">
        <v>57</v>
      </c>
      <c r="C3" s="257"/>
      <c r="D3" s="136" t="s">
        <v>59</v>
      </c>
      <c r="E3" s="137" t="s">
        <v>62</v>
      </c>
      <c r="F3" s="137" t="s">
        <v>63</v>
      </c>
      <c r="G3" s="138" t="s">
        <v>60</v>
      </c>
      <c r="H3" s="139" t="s">
        <v>61</v>
      </c>
    </row>
    <row r="4" spans="1:13" s="14" customFormat="1" ht="20.100000000000001" customHeight="1">
      <c r="B4" s="258" t="s">
        <v>26</v>
      </c>
      <c r="C4" s="259"/>
      <c r="D4" s="62">
        <v>3481</v>
      </c>
      <c r="E4" s="67">
        <v>65644.920000000013</v>
      </c>
      <c r="F4" s="67">
        <f>E4*1000/D4</f>
        <v>18858.063774777365</v>
      </c>
      <c r="G4" s="67">
        <v>50320</v>
      </c>
      <c r="H4" s="63">
        <f>F4/G4</f>
        <v>0.37476279361640236</v>
      </c>
      <c r="K4" s="14">
        <f>D4*G4</f>
        <v>175163920</v>
      </c>
      <c r="L4" s="14" t="s">
        <v>26</v>
      </c>
      <c r="M4" s="24">
        <f>G4-F4</f>
        <v>31461.936225222635</v>
      </c>
    </row>
    <row r="5" spans="1:13" s="14" customFormat="1" ht="20.100000000000001" customHeight="1">
      <c r="B5" s="254" t="s">
        <v>27</v>
      </c>
      <c r="C5" s="255"/>
      <c r="D5" s="64">
        <v>3956</v>
      </c>
      <c r="E5" s="68">
        <v>121803.87999999999</v>
      </c>
      <c r="F5" s="68">
        <f t="shared" ref="F5:F13" si="0">E5*1000/D5</f>
        <v>30789.656218402422</v>
      </c>
      <c r="G5" s="68">
        <v>105310</v>
      </c>
      <c r="H5" s="65">
        <f t="shared" ref="H5:H10" si="1">F5/G5</f>
        <v>0.29237162870005151</v>
      </c>
      <c r="K5" s="14">
        <f t="shared" ref="K5:K10" si="2">D5*G5</f>
        <v>416606360</v>
      </c>
      <c r="L5" s="14" t="s">
        <v>27</v>
      </c>
      <c r="M5" s="24">
        <f t="shared" ref="M5:M10" si="3">G5-F5</f>
        <v>74520.343781597578</v>
      </c>
    </row>
    <row r="6" spans="1:13" s="14" customFormat="1" ht="20.100000000000001" customHeight="1">
      <c r="B6" s="254" t="s">
        <v>28</v>
      </c>
      <c r="C6" s="255"/>
      <c r="D6" s="64">
        <v>6343</v>
      </c>
      <c r="E6" s="68">
        <v>608463.55000000005</v>
      </c>
      <c r="F6" s="68">
        <f t="shared" si="0"/>
        <v>95926.77755005518</v>
      </c>
      <c r="G6" s="68">
        <v>167650</v>
      </c>
      <c r="H6" s="65">
        <f t="shared" si="1"/>
        <v>0.57218477512708132</v>
      </c>
      <c r="K6" s="14">
        <f t="shared" si="2"/>
        <v>1063403950</v>
      </c>
      <c r="L6" s="14" t="s">
        <v>28</v>
      </c>
      <c r="M6" s="24">
        <f t="shared" si="3"/>
        <v>71723.22244994482</v>
      </c>
    </row>
    <row r="7" spans="1:13" s="14" customFormat="1" ht="20.100000000000001" customHeight="1">
      <c r="B7" s="254" t="s">
        <v>29</v>
      </c>
      <c r="C7" s="255"/>
      <c r="D7" s="64">
        <v>4028</v>
      </c>
      <c r="E7" s="68">
        <v>482404.18000000011</v>
      </c>
      <c r="F7" s="68">
        <f t="shared" si="0"/>
        <v>119762.70605759685</v>
      </c>
      <c r="G7" s="68">
        <v>197050</v>
      </c>
      <c r="H7" s="65">
        <f t="shared" si="1"/>
        <v>0.60777825961734</v>
      </c>
      <c r="K7" s="14">
        <f t="shared" si="2"/>
        <v>793717400</v>
      </c>
      <c r="L7" s="14" t="s">
        <v>29</v>
      </c>
      <c r="M7" s="24">
        <f t="shared" si="3"/>
        <v>77287.29394240315</v>
      </c>
    </row>
    <row r="8" spans="1:13" s="14" customFormat="1" ht="20.100000000000001" customHeight="1">
      <c r="B8" s="254" t="s">
        <v>30</v>
      </c>
      <c r="C8" s="255"/>
      <c r="D8" s="64">
        <v>2443</v>
      </c>
      <c r="E8" s="68">
        <v>392728.13000000006</v>
      </c>
      <c r="F8" s="68">
        <f t="shared" si="0"/>
        <v>160756.50020466643</v>
      </c>
      <c r="G8" s="68">
        <v>270480</v>
      </c>
      <c r="H8" s="65">
        <f t="shared" si="1"/>
        <v>0.59433784458986405</v>
      </c>
      <c r="K8" s="14">
        <f t="shared" si="2"/>
        <v>660782640</v>
      </c>
      <c r="L8" s="14" t="s">
        <v>30</v>
      </c>
      <c r="M8" s="24">
        <f t="shared" si="3"/>
        <v>109723.49979533357</v>
      </c>
    </row>
    <row r="9" spans="1:13" s="14" customFormat="1" ht="20.100000000000001" customHeight="1">
      <c r="B9" s="254" t="s">
        <v>31</v>
      </c>
      <c r="C9" s="255"/>
      <c r="D9" s="64">
        <v>2319</v>
      </c>
      <c r="E9" s="68">
        <v>447501.37999999995</v>
      </c>
      <c r="F9" s="68">
        <f t="shared" si="0"/>
        <v>192971.70332039669</v>
      </c>
      <c r="G9" s="68">
        <v>309380</v>
      </c>
      <c r="H9" s="65">
        <f t="shared" si="1"/>
        <v>0.62373683922812295</v>
      </c>
      <c r="K9" s="14">
        <f t="shared" si="2"/>
        <v>717452220</v>
      </c>
      <c r="L9" s="14" t="s">
        <v>31</v>
      </c>
      <c r="M9" s="24">
        <f t="shared" si="3"/>
        <v>116408.29667960331</v>
      </c>
    </row>
    <row r="10" spans="1:13" s="14" customFormat="1" ht="20.100000000000001" customHeight="1">
      <c r="B10" s="260" t="s">
        <v>32</v>
      </c>
      <c r="C10" s="261"/>
      <c r="D10" s="72">
        <v>1057</v>
      </c>
      <c r="E10" s="73">
        <v>249263.74000000005</v>
      </c>
      <c r="F10" s="73">
        <f t="shared" si="0"/>
        <v>235821.89214758755</v>
      </c>
      <c r="G10" s="73">
        <v>362170</v>
      </c>
      <c r="H10" s="75">
        <f t="shared" si="1"/>
        <v>0.65113590895874185</v>
      </c>
      <c r="K10" s="14">
        <f t="shared" si="2"/>
        <v>382813690</v>
      </c>
      <c r="L10" s="14" t="s">
        <v>32</v>
      </c>
      <c r="M10" s="24">
        <f t="shared" si="3"/>
        <v>126348.10785241245</v>
      </c>
    </row>
    <row r="11" spans="1:13" s="14" customFormat="1" ht="20.100000000000001" customHeight="1">
      <c r="B11" s="258" t="s">
        <v>64</v>
      </c>
      <c r="C11" s="259"/>
      <c r="D11" s="62">
        <f>SUM(D4:D5)</f>
        <v>7437</v>
      </c>
      <c r="E11" s="67">
        <f>SUM(E4:E5)</f>
        <v>187448.8</v>
      </c>
      <c r="F11" s="67">
        <f t="shared" si="0"/>
        <v>25204.894446685492</v>
      </c>
      <c r="G11" s="82"/>
      <c r="H11" s="63">
        <f>SUM(E4:E5)*1000/SUM(K4:K5)</f>
        <v>0.31675940197605057</v>
      </c>
    </row>
    <row r="12" spans="1:13" s="14" customFormat="1" ht="20.100000000000001" customHeight="1">
      <c r="B12" s="260" t="s">
        <v>58</v>
      </c>
      <c r="C12" s="261"/>
      <c r="D12" s="66">
        <f>SUM(D6:D10)</f>
        <v>16190</v>
      </c>
      <c r="E12" s="78">
        <f>SUM(E6:E10)</f>
        <v>2180360.9800000004</v>
      </c>
      <c r="F12" s="69">
        <f t="shared" si="0"/>
        <v>134673.31562693024</v>
      </c>
      <c r="G12" s="83"/>
      <c r="H12" s="70">
        <f>SUM(E6:E10)*1000/SUM(K6:K10)</f>
        <v>0.60261431614916716</v>
      </c>
    </row>
    <row r="13" spans="1:13" s="14" customFormat="1" ht="20.100000000000001" customHeight="1">
      <c r="B13" s="256" t="s">
        <v>65</v>
      </c>
      <c r="C13" s="257"/>
      <c r="D13" s="71">
        <f>SUM(D11:D12)</f>
        <v>23627</v>
      </c>
      <c r="E13" s="79">
        <f>SUM(E11:E12)</f>
        <v>2367809.7800000003</v>
      </c>
      <c r="F13" s="74">
        <f t="shared" si="0"/>
        <v>100216.26867566768</v>
      </c>
      <c r="G13" s="77"/>
      <c r="H13" s="76">
        <f>SUM(E4:E10)*1000/SUM(K4:K10)</f>
        <v>0.56243311751759872</v>
      </c>
    </row>
    <row r="14" spans="1:13" s="14" customFormat="1" ht="20.100000000000001" customHeight="1"/>
    <row r="15" spans="1:13" s="14" customFormat="1" ht="20.100000000000001" customHeight="1"/>
    <row r="16" spans="1:13" s="14" customFormat="1" ht="20.100000000000001" customHeight="1"/>
    <row r="17" s="14" customFormat="1" ht="20.100000000000001" customHeight="1"/>
    <row r="18" s="14" customFormat="1" ht="20.100000000000001" customHeight="1"/>
    <row r="19" s="14" customFormat="1" ht="20.100000000000001" customHeight="1"/>
    <row r="20" s="14" customFormat="1" ht="20.100000000000001" customHeight="1"/>
    <row r="21" s="14" customFormat="1" ht="20.100000000000001" customHeight="1"/>
    <row r="22" s="14" customFormat="1" ht="20.100000000000001" customHeight="1"/>
    <row r="23" s="14" customFormat="1" ht="20.100000000000001" customHeight="1"/>
    <row r="24" s="14" customFormat="1" ht="20.100000000000001" customHeight="1"/>
    <row r="25" s="14" customFormat="1" ht="20.100000000000001" customHeight="1"/>
    <row r="26" s="14" customFormat="1" ht="20.100000000000001" customHeight="1"/>
    <row r="27" s="14" customFormat="1" ht="20.100000000000001" customHeight="1"/>
    <row r="28" s="14" customFormat="1" ht="20.100000000000001" customHeight="1"/>
    <row r="29" s="14" customFormat="1" ht="20.100000000000001" customHeight="1"/>
    <row r="30" s="14" customFormat="1" ht="20.100000000000001" customHeight="1"/>
    <row r="31" s="14" customFormat="1" ht="20.100000000000001" customHeight="1"/>
    <row r="32" s="14" customFormat="1" ht="20.100000000000001" customHeight="1"/>
    <row r="33" s="14" customFormat="1" ht="20.100000000000001" customHeight="1"/>
    <row r="34" s="14" customFormat="1" ht="20.100000000000001" customHeight="1"/>
    <row r="35" s="14" customFormat="1" ht="20.100000000000001" customHeight="1"/>
    <row r="36" s="14" customFormat="1" ht="20.100000000000001" customHeight="1"/>
    <row r="37" s="14" customFormat="1" ht="20.100000000000001" customHeight="1"/>
    <row r="38" s="14" customFormat="1" ht="20.100000000000001" customHeight="1"/>
    <row r="39" s="14" customFormat="1" ht="20.100000000000001" customHeight="1"/>
    <row r="40" s="14" customFormat="1" ht="20.100000000000001" customHeight="1"/>
    <row r="41" s="14" customFormat="1" ht="20.100000000000001" customHeight="1"/>
    <row r="42" s="14" customFormat="1" ht="20.100000000000001" customHeight="1"/>
    <row r="43" s="14" customFormat="1" ht="20.100000000000001" customHeight="1"/>
    <row r="44" s="14" customFormat="1" ht="20.100000000000001" customHeight="1"/>
    <row r="45" s="14" customFormat="1" ht="20.100000000000001" customHeight="1"/>
    <row r="46" s="14" customFormat="1" ht="20.100000000000001" customHeight="1"/>
    <row r="47" s="14" customFormat="1" ht="20.100000000000001" customHeight="1"/>
    <row r="48" s="14" customFormat="1" ht="20.100000000000001" customHeight="1"/>
    <row r="49" s="14" customFormat="1" ht="20.100000000000001" customHeight="1"/>
    <row r="50" s="14" customFormat="1" ht="20.100000000000001" customHeight="1"/>
  </sheetData>
  <mergeCells count="11">
    <mergeCell ref="B9:C9"/>
    <mergeCell ref="B10:C10"/>
    <mergeCell ref="B11:C11"/>
    <mergeCell ref="B12:C12"/>
    <mergeCell ref="B13:C13"/>
    <mergeCell ref="B8:C8"/>
    <mergeCell ref="B3:C3"/>
    <mergeCell ref="B4:C4"/>
    <mergeCell ref="B5:C5"/>
    <mergeCell ref="B6:C6"/>
    <mergeCell ref="B7:C7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12月状況（表紙）</vt:lpstr>
      <vt:lpstr>人口統計</vt:lpstr>
      <vt:lpstr>認定者数（2-1.2.3）</vt:lpstr>
      <vt:lpstr>給付状況（3-1）</vt:lpstr>
      <vt:lpstr>給付状況（3-2）</vt:lpstr>
      <vt:lpstr>給付状況（3-3）</vt:lpstr>
      <vt:lpstr>'12月状況（表紙）'!Print_Area</vt:lpstr>
      <vt:lpstr>'給付状況（3-1）'!Print_Area</vt:lpstr>
      <vt:lpstr>'給付状況（3-2）'!Print_Area</vt:lpstr>
      <vt:lpstr>'給付状況（3-3）'!Print_Area</vt:lpstr>
      <vt:lpstr>人口統計!Print_Area</vt:lpstr>
      <vt:lpstr>'認定者数（2-1.2.3）'!Print_Area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K-M-Kitamura</cp:lastModifiedBy>
  <cp:lastPrinted>2018-11-09T01:45:55Z</cp:lastPrinted>
  <dcterms:created xsi:type="dcterms:W3CDTF">2003-07-11T02:30:35Z</dcterms:created>
  <dcterms:modified xsi:type="dcterms:W3CDTF">2026-02-04T05:06:39Z</dcterms:modified>
</cp:coreProperties>
</file>