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D6B2E85-F15F-45E8-B03D-CB8D59CCE36B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4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'04月状況（表紙）'!$A$1:$L$45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<sst xmlns="http://schemas.openxmlformats.org/spreadsheetml/2006/main" count="261" uniqueCount="188">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</sst>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0" fillId="2" borderId="2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20380</c:v>
                </c:pt>
                <c:pt idx="1">
                  <c:v>12310</c:v>
                </c:pt>
                <c:pt idx="2">
                  <c:v>7378</c:v>
                </c:pt>
                <c:pt idx="3">
                  <c:v>4372</c:v>
                </c:pt>
                <c:pt idx="4">
                  <c:v>6046</c:v>
                </c:pt>
                <c:pt idx="5">
                  <c:v>13134</c:v>
                </c:pt>
                <c:pt idx="6">
                  <c:v>19409</c:v>
                </c:pt>
                <c:pt idx="7">
                  <c:v>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18851</c:v>
                </c:pt>
                <c:pt idx="1">
                  <c:v>12262</c:v>
                </c:pt>
                <c:pt idx="2">
                  <c:v>7222</c:v>
                </c:pt>
                <c:pt idx="3">
                  <c:v>3938</c:v>
                </c:pt>
                <c:pt idx="4">
                  <c:v>5474</c:v>
                </c:pt>
                <c:pt idx="5">
                  <c:v>12078</c:v>
                </c:pt>
                <c:pt idx="6">
                  <c:v>18808</c:v>
                </c:pt>
                <c:pt idx="7">
                  <c:v>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7781</c:v>
                </c:pt>
                <c:pt idx="1">
                  <c:v>5894</c:v>
                </c:pt>
                <c:pt idx="2">
                  <c:v>3530</c:v>
                </c:pt>
                <c:pt idx="3">
                  <c:v>1810</c:v>
                </c:pt>
                <c:pt idx="4">
                  <c:v>2885</c:v>
                </c:pt>
                <c:pt idx="5">
                  <c:v>6212</c:v>
                </c:pt>
                <c:pt idx="6">
                  <c:v>9183</c:v>
                </c:pt>
                <c:pt idx="7">
                  <c:v>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0.24868547730134044</c:v>
                </c:pt>
                <c:pt idx="1">
                  <c:v>0.33946160360119443</c:v>
                </c:pt>
                <c:pt idx="2">
                  <c:v>0.38630358817011845</c:v>
                </c:pt>
                <c:pt idx="3">
                  <c:v>0.30813263100204002</c:v>
                </c:pt>
                <c:pt idx="4">
                  <c:v>0.33440118856930612</c:v>
                </c:pt>
                <c:pt idx="5">
                  <c:v>0.33446510489287196</c:v>
                </c:pt>
                <c:pt idx="6">
                  <c:v>0.37875155815514433</c:v>
                </c:pt>
                <c:pt idx="7">
                  <c:v>0.37140700198169291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3745</c:v>
                </c:pt>
                <c:pt idx="1">
                  <c:v>2655</c:v>
                </c:pt>
                <c:pt idx="2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1097962.76</c:v>
                </c:pt>
                <c:pt idx="1">
                  <c:v>852824.38999999978</c:v>
                </c:pt>
                <c:pt idx="2">
                  <c:v>157556.45999999996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44013.61</c:v>
                </c:pt>
                <c:pt idx="1">
                  <c:v>553.04999999999995</c:v>
                </c:pt>
                <c:pt idx="2">
                  <c:v>15739.1</c:v>
                </c:pt>
                <c:pt idx="3">
                  <c:v>360.39</c:v>
                </c:pt>
                <c:pt idx="4">
                  <c:v>130704.72</c:v>
                </c:pt>
                <c:pt idx="5">
                  <c:v>9187.31</c:v>
                </c:pt>
                <c:pt idx="6">
                  <c:v>514798.92</c:v>
                </c:pt>
                <c:pt idx="7">
                  <c:v>4831.8099999999995</c:v>
                </c:pt>
                <c:pt idx="8">
                  <c:v>5877.2099999999991</c:v>
                </c:pt>
                <c:pt idx="9">
                  <c:v>20502.57</c:v>
                </c:pt>
                <c:pt idx="10">
                  <c:v>13792.79</c:v>
                </c:pt>
                <c:pt idx="11">
                  <c:v>102151.34000000004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255</c:v>
                </c:pt>
                <c:pt idx="1">
                  <c:v>3</c:v>
                </c:pt>
                <c:pt idx="2">
                  <c:v>115</c:v>
                </c:pt>
                <c:pt idx="3">
                  <c:v>7</c:v>
                </c:pt>
                <c:pt idx="4">
                  <c:v>565</c:v>
                </c:pt>
                <c:pt idx="5">
                  <c:v>125</c:v>
                </c:pt>
                <c:pt idx="6">
                  <c:v>1778</c:v>
                </c:pt>
                <c:pt idx="7">
                  <c:v>18</c:v>
                </c:pt>
                <c:pt idx="8">
                  <c:v>27</c:v>
                </c:pt>
                <c:pt idx="9">
                  <c:v>68</c:v>
                </c:pt>
                <c:pt idx="10">
                  <c:v>48</c:v>
                </c:pt>
                <c:pt idx="11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18595.030881527233</c:v>
                </c:pt>
                <c:pt idx="1">
                  <c:v>30639.31719745223</c:v>
                </c:pt>
                <c:pt idx="2">
                  <c:v>95477.41409342835</c:v>
                </c:pt>
                <c:pt idx="3">
                  <c:v>119904.9575212394</c:v>
                </c:pt>
                <c:pt idx="4">
                  <c:v>158612.27178851722</c:v>
                </c:pt>
                <c:pt idx="5">
                  <c:v>188918.77691645134</c:v>
                </c:pt>
                <c:pt idx="6">
                  <c:v>235329.60194174753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3562</c:v>
                </c:pt>
                <c:pt idx="1">
                  <c:v>3925</c:v>
                </c:pt>
                <c:pt idx="2">
                  <c:v>6315</c:v>
                </c:pt>
                <c:pt idx="3">
                  <c:v>4002</c:v>
                </c:pt>
                <c:pt idx="4">
                  <c:v>2421</c:v>
                </c:pt>
                <c:pt idx="5">
                  <c:v>2322</c:v>
                </c:pt>
                <c:pt idx="6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18595.030881527233</c:v>
                </c:pt>
                <c:pt idx="1">
                  <c:v>30639.31719745223</c:v>
                </c:pt>
                <c:pt idx="2">
                  <c:v>95477.41409342835</c:v>
                </c:pt>
                <c:pt idx="3">
                  <c:v>119904.9575212394</c:v>
                </c:pt>
                <c:pt idx="4">
                  <c:v>158612.27178851722</c:v>
                </c:pt>
                <c:pt idx="5">
                  <c:v>188918.77691645134</c:v>
                </c:pt>
                <c:pt idx="6">
                  <c:v>235329.60194174753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7469</c:v>
                </c:pt>
                <c:pt idx="1">
                  <c:v>5940</c:v>
                </c:pt>
                <c:pt idx="2">
                  <c:v>8759</c:v>
                </c:pt>
                <c:pt idx="3">
                  <c:v>5496</c:v>
                </c:pt>
                <c:pt idx="4">
                  <c:v>4458</c:v>
                </c:pt>
                <c:pt idx="5">
                  <c:v>5690</c:v>
                </c:pt>
                <c:pt idx="6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737</c:v>
                </c:pt>
                <c:pt idx="1">
                  <c:v>690</c:v>
                </c:pt>
                <c:pt idx="2">
                  <c:v>614</c:v>
                </c:pt>
                <c:pt idx="3">
                  <c:v>530</c:v>
                </c:pt>
                <c:pt idx="4">
                  <c:v>374</c:v>
                </c:pt>
                <c:pt idx="5">
                  <c:v>425</c:v>
                </c:pt>
                <c:pt idx="6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6732</c:v>
                </c:pt>
                <c:pt idx="1">
                  <c:v>5250</c:v>
                </c:pt>
                <c:pt idx="2">
                  <c:v>8145</c:v>
                </c:pt>
                <c:pt idx="3">
                  <c:v>4966</c:v>
                </c:pt>
                <c:pt idx="4">
                  <c:v>4084</c:v>
                </c:pt>
                <c:pt idx="5">
                  <c:v>5265</c:v>
                </c:pt>
                <c:pt idx="6">
                  <c:v>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1306</c:v>
                </c:pt>
                <c:pt idx="1">
                  <c:v>1371</c:v>
                </c:pt>
                <c:pt idx="2">
                  <c:v>821</c:v>
                </c:pt>
                <c:pt idx="3">
                  <c:v>232</c:v>
                </c:pt>
                <c:pt idx="4">
                  <c:v>312</c:v>
                </c:pt>
                <c:pt idx="5">
                  <c:v>762</c:v>
                </c:pt>
                <c:pt idx="6">
                  <c:v>2006</c:v>
                </c:pt>
                <c:pt idx="7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1214</c:v>
                </c:pt>
                <c:pt idx="1">
                  <c:v>1088</c:v>
                </c:pt>
                <c:pt idx="2">
                  <c:v>431</c:v>
                </c:pt>
                <c:pt idx="3">
                  <c:v>192</c:v>
                </c:pt>
                <c:pt idx="4">
                  <c:v>322</c:v>
                </c:pt>
                <c:pt idx="5">
                  <c:v>745</c:v>
                </c:pt>
                <c:pt idx="6">
                  <c:v>1508</c:v>
                </c:pt>
                <c:pt idx="7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1451</c:v>
                </c:pt>
                <c:pt idx="1">
                  <c:v>1155</c:v>
                </c:pt>
                <c:pt idx="2">
                  <c:v>886</c:v>
                </c:pt>
                <c:pt idx="3">
                  <c:v>342</c:v>
                </c:pt>
                <c:pt idx="4">
                  <c:v>536</c:v>
                </c:pt>
                <c:pt idx="5">
                  <c:v>1475</c:v>
                </c:pt>
                <c:pt idx="6">
                  <c:v>2114</c:v>
                </c:pt>
                <c:pt idx="7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1011</c:v>
                </c:pt>
                <c:pt idx="1">
                  <c:v>690</c:v>
                </c:pt>
                <c:pt idx="2">
                  <c:v>431</c:v>
                </c:pt>
                <c:pt idx="3">
                  <c:v>234</c:v>
                </c:pt>
                <c:pt idx="4">
                  <c:v>340</c:v>
                </c:pt>
                <c:pt idx="5">
                  <c:v>788</c:v>
                </c:pt>
                <c:pt idx="6">
                  <c:v>1587</c:v>
                </c:pt>
                <c:pt idx="7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774</c:v>
                </c:pt>
                <c:pt idx="1">
                  <c:v>636</c:v>
                </c:pt>
                <c:pt idx="2">
                  <c:v>384</c:v>
                </c:pt>
                <c:pt idx="3">
                  <c:v>200</c:v>
                </c:pt>
                <c:pt idx="4">
                  <c:v>306</c:v>
                </c:pt>
                <c:pt idx="5">
                  <c:v>647</c:v>
                </c:pt>
                <c:pt idx="6">
                  <c:v>1142</c:v>
                </c:pt>
                <c:pt idx="7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1096</c:v>
                </c:pt>
                <c:pt idx="1">
                  <c:v>701</c:v>
                </c:pt>
                <c:pt idx="2">
                  <c:v>474</c:v>
                </c:pt>
                <c:pt idx="3">
                  <c:v>216</c:v>
                </c:pt>
                <c:pt idx="4">
                  <c:v>402</c:v>
                </c:pt>
                <c:pt idx="5">
                  <c:v>789</c:v>
                </c:pt>
                <c:pt idx="6">
                  <c:v>1449</c:v>
                </c:pt>
                <c:pt idx="7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536</c:v>
                </c:pt>
                <c:pt idx="1">
                  <c:v>363</c:v>
                </c:pt>
                <c:pt idx="2">
                  <c:v>309</c:v>
                </c:pt>
                <c:pt idx="3">
                  <c:v>129</c:v>
                </c:pt>
                <c:pt idx="4">
                  <c:v>196</c:v>
                </c:pt>
                <c:pt idx="5">
                  <c:v>417</c:v>
                </c:pt>
                <c:pt idx="6">
                  <c:v>692</c:v>
                </c:pt>
                <c:pt idx="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0.15715136560878074</c:v>
                </c:pt>
                <c:pt idx="1">
                  <c:v>0.19707214599881837</c:v>
                </c:pt>
                <c:pt idx="2">
                  <c:v>0.20606729178157748</c:v>
                </c:pt>
                <c:pt idx="3">
                  <c:v>0.15266798418972333</c:v>
                </c:pt>
                <c:pt idx="4">
                  <c:v>0.16758070114543561</c:v>
                </c:pt>
                <c:pt idx="5">
                  <c:v>0.17893966395112015</c:v>
                </c:pt>
                <c:pt idx="6">
                  <c:v>0.22147679324894515</c:v>
                </c:pt>
                <c:pt idx="7">
                  <c:v>0.17765130341988922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0.64876727680239077</c:v>
                </c:pt>
                <c:pt idx="1">
                  <c:v>0.62150000000000005</c:v>
                </c:pt>
                <c:pt idx="2">
                  <c:v>0.59107002360346184</c:v>
                </c:pt>
                <c:pt idx="3">
                  <c:v>0.66805362921867772</c:v>
                </c:pt>
                <c:pt idx="4">
                  <c:v>0.60696040868454659</c:v>
                </c:pt>
                <c:pt idx="5">
                  <c:v>0.65995836224843862</c:v>
                </c:pt>
                <c:pt idx="6">
                  <c:v>0.65007036118742878</c:v>
                </c:pt>
                <c:pt idx="7">
                  <c:v>0.58591960008331601</c:v>
                </c:pt>
                <c:pt idx="8">
                  <c:v>0.63444373036275348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0.18911094508778484</c:v>
                </c:pt>
                <c:pt idx="1">
                  <c:v>0.21837500000000001</c:v>
                </c:pt>
                <c:pt idx="2">
                  <c:v>0.19807238394964594</c:v>
                </c:pt>
                <c:pt idx="3">
                  <c:v>0.15441516412390199</c:v>
                </c:pt>
                <c:pt idx="4">
                  <c:v>0.15549169859514686</c:v>
                </c:pt>
                <c:pt idx="5">
                  <c:v>0.12324774462179042</c:v>
                </c:pt>
                <c:pt idx="6">
                  <c:v>0.15928432620786706</c:v>
                </c:pt>
                <c:pt idx="7">
                  <c:v>0.19579254322016246</c:v>
                </c:pt>
                <c:pt idx="8">
                  <c:v>0.175039274493002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4.9495704146432576E-2</c:v>
                </c:pt>
                <c:pt idx="1">
                  <c:v>5.0999999999999997E-2</c:v>
                </c:pt>
                <c:pt idx="2">
                  <c:v>9.2446892210857598E-2</c:v>
                </c:pt>
                <c:pt idx="3">
                  <c:v>2.7739251040221916E-2</c:v>
                </c:pt>
                <c:pt idx="4">
                  <c:v>0.1053639846743295</c:v>
                </c:pt>
                <c:pt idx="5">
                  <c:v>8.0777238029146423E-2</c:v>
                </c:pt>
                <c:pt idx="6">
                  <c:v>7.9407625812504185E-2</c:v>
                </c:pt>
                <c:pt idx="7">
                  <c:v>6.436159133513851E-2</c:v>
                </c:pt>
                <c:pt idx="8">
                  <c:v>6.9158811768066264E-2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0.11262607396339186</c:v>
                </c:pt>
                <c:pt idx="1">
                  <c:v>0.109125</c:v>
                </c:pt>
                <c:pt idx="2">
                  <c:v>0.11841070023603462</c:v>
                </c:pt>
                <c:pt idx="3">
                  <c:v>0.14979195561719832</c:v>
                </c:pt>
                <c:pt idx="4">
                  <c:v>0.13218390804597702</c:v>
                </c:pt>
                <c:pt idx="5">
                  <c:v>0.13601665510062458</c:v>
                </c:pt>
                <c:pt idx="6">
                  <c:v>0.11123768679219996</c:v>
                </c:pt>
                <c:pt idx="7">
                  <c:v>0.15392626536138304</c:v>
                </c:pt>
                <c:pt idx="8">
                  <c:v>0.12135818337617824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0.41923224427466355</c:v>
                </c:pt>
                <c:pt idx="1">
                  <c:v>0.44323371144228452</c:v>
                </c:pt>
                <c:pt idx="2">
                  <c:v>0.3638828341166947</c:v>
                </c:pt>
                <c:pt idx="3">
                  <c:v>0.41868047250028673</c:v>
                </c:pt>
                <c:pt idx="4">
                  <c:v>0.38318986642253466</c:v>
                </c:pt>
                <c:pt idx="5">
                  <c:v>0.38537390371986963</c:v>
                </c:pt>
                <c:pt idx="6">
                  <c:v>0.41601817947376679</c:v>
                </c:pt>
                <c:pt idx="7">
                  <c:v>0.37196436264674781</c:v>
                </c:pt>
                <c:pt idx="8">
                  <c:v>0.40486614030257889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4.1816548375361973E-2</c:v>
                </c:pt>
                <c:pt idx="1">
                  <c:v>4.7829276020816193E-2</c:v>
                </c:pt>
                <c:pt idx="2">
                  <c:v>3.8158295373536481E-2</c:v>
                </c:pt>
                <c:pt idx="3">
                  <c:v>3.0100464880776473E-2</c:v>
                </c:pt>
                <c:pt idx="4">
                  <c:v>3.0528132237012669E-2</c:v>
                </c:pt>
                <c:pt idx="5">
                  <c:v>2.2651422478754568E-2</c:v>
                </c:pt>
                <c:pt idx="6">
                  <c:v>3.0852099643502356E-2</c:v>
                </c:pt>
                <c:pt idx="7">
                  <c:v>3.8011309749323936E-2</c:v>
                </c:pt>
                <c:pt idx="8">
                  <c:v>3.5145385650297581E-2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0.11866895516890698</c:v>
                </c:pt>
                <c:pt idx="1">
                  <c:v>0.12631513950632822</c:v>
                </c:pt>
                <c:pt idx="2">
                  <c:v>0.21583332326442167</c:v>
                </c:pt>
                <c:pt idx="3">
                  <c:v>6.5364802820266951E-2</c:v>
                </c:pt>
                <c:pt idx="4">
                  <c:v>0.19890108528867023</c:v>
                </c:pt>
                <c:pt idx="5">
                  <c:v>0.18413289924639728</c:v>
                </c:pt>
                <c:pt idx="6">
                  <c:v>0.19913015606478204</c:v>
                </c:pt>
                <c:pt idx="7">
                  <c:v>0.12543956842780574</c:v>
                </c:pt>
                <c:pt idx="8">
                  <c:v>0.16257845146622618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0.42028225218106757</c:v>
                </c:pt>
                <c:pt idx="1">
                  <c:v>0.38262187303057121</c:v>
                </c:pt>
                <c:pt idx="2">
                  <c:v>0.3821255472453472</c:v>
                </c:pt>
                <c:pt idx="3">
                  <c:v>0.48585425979866986</c:v>
                </c:pt>
                <c:pt idx="4">
                  <c:v>0.38738091605178249</c:v>
                </c:pt>
                <c:pt idx="5">
                  <c:v>0.40784177455497861</c:v>
                </c:pt>
                <c:pt idx="6">
                  <c:v>0.35399956481794886</c:v>
                </c:pt>
                <c:pt idx="7">
                  <c:v>0.46458475917612246</c:v>
                </c:pt>
                <c:pt idx="8">
                  <c:v>0.3974100225808973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325053.62</c:v>
                </c:pt>
                <c:pt idx="1">
                  <c:v>15297.269999999999</c:v>
                </c:pt>
                <c:pt idx="2">
                  <c:v>125420.29000000004</c:v>
                </c:pt>
                <c:pt idx="3">
                  <c:v>21854.650000000005</c:v>
                </c:pt>
                <c:pt idx="4">
                  <c:v>73420.87000000001</c:v>
                </c:pt>
                <c:pt idx="5">
                  <c:v>804108.27999999991</c:v>
                </c:pt>
                <c:pt idx="6">
                  <c:v>273182.94</c:v>
                </c:pt>
                <c:pt idx="7">
                  <c:v>131597.94</c:v>
                </c:pt>
                <c:pt idx="8">
                  <c:v>17108.300000000003</c:v>
                </c:pt>
                <c:pt idx="9">
                  <c:v>0</c:v>
                </c:pt>
                <c:pt idx="10">
                  <c:v>132849.63</c:v>
                </c:pt>
                <c:pt idx="11">
                  <c:v>228006.09000000003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4876</c:v>
                </c:pt>
                <c:pt idx="1">
                  <c:v>210</c:v>
                </c:pt>
                <c:pt idx="2">
                  <c:v>2654</c:v>
                </c:pt>
                <c:pt idx="3">
                  <c:v>470</c:v>
                </c:pt>
                <c:pt idx="4">
                  <c:v>5353</c:v>
                </c:pt>
                <c:pt idx="5">
                  <c:v>6975</c:v>
                </c:pt>
                <c:pt idx="6">
                  <c:v>3075</c:v>
                </c:pt>
                <c:pt idx="7">
                  <c:v>1099</c:v>
                </c:pt>
                <c:pt idx="8">
                  <c:v>219</c:v>
                </c:pt>
                <c:pt idx="9">
                  <c:v>0</c:v>
                </c:pt>
                <c:pt idx="10">
                  <c:v>9550</c:v>
                </c:pt>
                <c:pt idx="11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26809.030000000002</c:v>
                </c:pt>
                <c:pt idx="2">
                  <c:v>8035.74</c:v>
                </c:pt>
                <c:pt idx="3">
                  <c:v>6578.4799999999987</c:v>
                </c:pt>
                <c:pt idx="4">
                  <c:v>87522.190000000017</c:v>
                </c:pt>
                <c:pt idx="5">
                  <c:v>2129.04</c:v>
                </c:pt>
                <c:pt idx="6">
                  <c:v>256.47000000000003</c:v>
                </c:pt>
                <c:pt idx="7">
                  <c:v>0</c:v>
                </c:pt>
                <c:pt idx="8">
                  <c:v>36345.51</c:v>
                </c:pt>
                <c:pt idx="9">
                  <c:v>18777.189999999999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831</c:v>
                </c:pt>
                <c:pt idx="2">
                  <c:v>214</c:v>
                </c:pt>
                <c:pt idx="3">
                  <c:v>533</c:v>
                </c:pt>
                <c:pt idx="4">
                  <c:v>2507</c:v>
                </c:pt>
                <c:pt idx="5">
                  <c:v>50</c:v>
                </c:pt>
                <c:pt idx="6">
                  <c:v>5</c:v>
                </c:pt>
                <c:pt idx="7">
                  <c:v>0</c:v>
                </c:pt>
                <c:pt idx="8">
                  <c:v>5441</c:v>
                </c:pt>
                <c:pt idx="9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8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04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37.0%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29.1%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57.0%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60.9%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58.6%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61.1%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65.0%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673728</v>
      </c>
      <c r="D5" s="30">
        <f>SUM(E5:G5)</f>
        <v>218636</v>
      </c>
      <c r="E5" s="31">
        <f>SUM(E6:E13)</f>
        <v>90656</v>
      </c>
      <c r="F5" s="31">
        <f>SUM(F6:F13)</f>
        <v>86616</v>
      </c>
      <c r="G5" s="32">
        <f t="shared" ref="G5:H5" si="0">SUM(G6:G13)</f>
        <v>41364</v>
      </c>
      <c r="H5" s="29">
        <f t="shared" si="0"/>
        <v>214372</v>
      </c>
      <c r="I5" s="33">
        <f>D5/C5</f>
        <v>0.32451671891327066</v>
      </c>
      <c r="J5" s="26"/>
      <c r="K5" s="24">
        <f t="shared" ref="K5:K13" si="1">C5-D5-H5</f>
        <v>240720</v>
      </c>
      <c r="L5" s="58">
        <f>E5/C5</f>
        <v>0.13455875368101072</v>
      </c>
      <c r="M5" s="58">
        <f>G5/C5</f>
        <v>6.1395696779709318E-2</v>
      </c>
    </row>
    <row r="6" spans="1:13" ht="20.100000000000001" customHeight="1" thickTop="1">
      <c r="B6" s="18" t="s">
        <v>17</v>
      </c>
      <c r="C6" s="34">
        <v>189042</v>
      </c>
      <c r="D6" s="35">
        <f t="shared" ref="D6:D13" si="2">SUM(E6:G6)</f>
        <v>47012</v>
      </c>
      <c r="E6" s="36">
        <v>20380</v>
      </c>
      <c r="F6" s="36">
        <v>18851</v>
      </c>
      <c r="G6" s="37">
        <v>7781</v>
      </c>
      <c r="H6" s="34">
        <v>64474</v>
      </c>
      <c r="I6" s="38">
        <f t="shared" ref="I6:I13" si="3">D6/C6</f>
        <v>0.24868547730134044</v>
      </c>
      <c r="J6" s="26"/>
      <c r="K6" s="24">
        <f t="shared" si="1"/>
        <v>77556</v>
      </c>
      <c r="L6" s="58">
        <f t="shared" ref="L6:L13" si="4">E6/C6</f>
        <v>0.10780673077940352</v>
      </c>
      <c r="M6" s="58">
        <f t="shared" ref="M6:M13" si="5">G6/C6</f>
        <v>4.1160165465875309E-2</v>
      </c>
    </row>
    <row r="7" spans="1:13" ht="20.100000000000001" customHeight="1">
      <c r="B7" s="19" t="s">
        <v>18</v>
      </c>
      <c r="C7" s="39">
        <v>89748</v>
      </c>
      <c r="D7" s="40">
        <f t="shared" si="2"/>
        <v>30466</v>
      </c>
      <c r="E7" s="41">
        <v>12310</v>
      </c>
      <c r="F7" s="41">
        <v>12262</v>
      </c>
      <c r="G7" s="42">
        <v>5894</v>
      </c>
      <c r="H7" s="39">
        <v>28220</v>
      </c>
      <c r="I7" s="43">
        <f t="shared" si="3"/>
        <v>0.33946160360119443</v>
      </c>
      <c r="J7" s="26"/>
      <c r="K7" s="24">
        <f t="shared" si="1"/>
        <v>31062</v>
      </c>
      <c r="L7" s="58">
        <f t="shared" si="4"/>
        <v>0.13716183090430983</v>
      </c>
      <c r="M7" s="58">
        <f t="shared" si="5"/>
        <v>6.5672772652315373E-2</v>
      </c>
    </row>
    <row r="8" spans="1:13" ht="20.100000000000001" customHeight="1">
      <c r="B8" s="19" t="s">
        <v>19</v>
      </c>
      <c r="C8" s="39">
        <v>46932</v>
      </c>
      <c r="D8" s="40">
        <f t="shared" si="2"/>
        <v>18130</v>
      </c>
      <c r="E8" s="41">
        <v>7378</v>
      </c>
      <c r="F8" s="41">
        <v>7222</v>
      </c>
      <c r="G8" s="42">
        <v>3530</v>
      </c>
      <c r="H8" s="39">
        <v>13980</v>
      </c>
      <c r="I8" s="43">
        <f t="shared" si="3"/>
        <v>0.38630358817011845</v>
      </c>
      <c r="J8" s="26"/>
      <c r="K8" s="24">
        <f t="shared" si="1"/>
        <v>14822</v>
      </c>
      <c r="L8" s="58">
        <f t="shared" si="4"/>
        <v>0.15720617062984743</v>
      </c>
      <c r="M8" s="58">
        <f t="shared" si="5"/>
        <v>7.521520497741413E-2</v>
      </c>
    </row>
    <row r="9" spans="1:13" ht="20.100000000000001" customHeight="1">
      <c r="B9" s="19" t="s">
        <v>20</v>
      </c>
      <c r="C9" s="39">
        <v>32843</v>
      </c>
      <c r="D9" s="40">
        <f t="shared" si="2"/>
        <v>10120</v>
      </c>
      <c r="E9" s="41">
        <v>4372</v>
      </c>
      <c r="F9" s="41">
        <v>3938</v>
      </c>
      <c r="G9" s="42">
        <v>1810</v>
      </c>
      <c r="H9" s="39">
        <v>10397</v>
      </c>
      <c r="I9" s="43">
        <f t="shared" si="3"/>
        <v>0.30813263100204002</v>
      </c>
      <c r="J9" s="26"/>
      <c r="K9" s="24">
        <f t="shared" si="1"/>
        <v>12326</v>
      </c>
      <c r="L9" s="58">
        <f t="shared" si="4"/>
        <v>0.1331181682550315</v>
      </c>
      <c r="M9" s="58">
        <f t="shared" si="5"/>
        <v>5.5110678074475533E-2</v>
      </c>
    </row>
    <row r="10" spans="1:13" ht="20.100000000000001" customHeight="1">
      <c r="B10" s="19" t="s">
        <v>21</v>
      </c>
      <c r="C10" s="39">
        <v>43077</v>
      </c>
      <c r="D10" s="40">
        <f t="shared" si="2"/>
        <v>14405</v>
      </c>
      <c r="E10" s="41">
        <v>6046</v>
      </c>
      <c r="F10" s="41">
        <v>5474</v>
      </c>
      <c r="G10" s="42">
        <v>2885</v>
      </c>
      <c r="H10" s="39">
        <v>13467</v>
      </c>
      <c r="I10" s="43">
        <f t="shared" si="3"/>
        <v>0.33440118856930612</v>
      </c>
      <c r="J10" s="26"/>
      <c r="K10" s="24">
        <f t="shared" si="1"/>
        <v>15205</v>
      </c>
      <c r="L10" s="58">
        <f t="shared" si="4"/>
        <v>0.14035332079764143</v>
      </c>
      <c r="M10" s="58">
        <f t="shared" si="5"/>
        <v>6.6973094690902332E-2</v>
      </c>
    </row>
    <row r="11" spans="1:13" ht="20.100000000000001" customHeight="1">
      <c r="B11" s="19" t="s">
        <v>22</v>
      </c>
      <c r="C11" s="39">
        <v>93953</v>
      </c>
      <c r="D11" s="40">
        <f t="shared" si="2"/>
        <v>31424</v>
      </c>
      <c r="E11" s="41">
        <v>13134</v>
      </c>
      <c r="F11" s="41">
        <v>12078</v>
      </c>
      <c r="G11" s="42">
        <v>6212</v>
      </c>
      <c r="H11" s="39">
        <v>30152</v>
      </c>
      <c r="I11" s="43">
        <f t="shared" si="3"/>
        <v>0.33446510489287196</v>
      </c>
      <c r="J11" s="26"/>
      <c r="K11" s="24">
        <f t="shared" si="1"/>
        <v>32377</v>
      </c>
      <c r="L11" s="58">
        <f t="shared" si="4"/>
        <v>0.13979330090577202</v>
      </c>
      <c r="M11" s="58">
        <f t="shared" si="5"/>
        <v>6.6118165465711573E-2</v>
      </c>
    </row>
    <row r="12" spans="1:13" ht="20.100000000000001" customHeight="1">
      <c r="B12" s="19" t="s">
        <v>23</v>
      </c>
      <c r="C12" s="39">
        <v>125148</v>
      </c>
      <c r="D12" s="40">
        <f t="shared" si="2"/>
        <v>47400</v>
      </c>
      <c r="E12" s="41">
        <v>19409</v>
      </c>
      <c r="F12" s="41">
        <v>18808</v>
      </c>
      <c r="G12" s="42">
        <v>9183</v>
      </c>
      <c r="H12" s="39">
        <v>37381</v>
      </c>
      <c r="I12" s="43">
        <f t="shared" si="3"/>
        <v>0.37875155815514433</v>
      </c>
      <c r="J12" s="26"/>
      <c r="K12" s="24">
        <f t="shared" si="1"/>
        <v>40367</v>
      </c>
      <c r="L12" s="58">
        <f t="shared" si="4"/>
        <v>0.15508837536356954</v>
      </c>
      <c r="M12" s="58">
        <f t="shared" si="5"/>
        <v>7.3377121488158017E-2</v>
      </c>
    </row>
    <row r="13" spans="1:13" ht="20.100000000000001" customHeight="1">
      <c r="B13" s="19" t="s">
        <v>24</v>
      </c>
      <c r="C13" s="39">
        <v>52985</v>
      </c>
      <c r="D13" s="40">
        <f t="shared" si="2"/>
        <v>19679</v>
      </c>
      <c r="E13" s="41">
        <v>7627</v>
      </c>
      <c r="F13" s="41">
        <v>7983</v>
      </c>
      <c r="G13" s="42">
        <v>4069</v>
      </c>
      <c r="H13" s="39">
        <v>16301</v>
      </c>
      <c r="I13" s="43">
        <f t="shared" si="3"/>
        <v>0.37140700198169291</v>
      </c>
      <c r="J13" s="26"/>
      <c r="K13" s="24">
        <f t="shared" si="1"/>
        <v>17005</v>
      </c>
      <c r="L13" s="58">
        <f t="shared" si="4"/>
        <v>0.14394639992450695</v>
      </c>
      <c r="M13" s="58">
        <f t="shared" si="5"/>
        <v>7.6795319430027362E-2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7" t="s">
        <v>66</v>
      </c>
      <c r="C4" s="208"/>
      <c r="D4" s="45">
        <f>SUM(D5:D7)</f>
        <v>7469</v>
      </c>
      <c r="E4" s="46">
        <f t="shared" ref="E4:K4" si="0">SUM(E5:E7)</f>
        <v>5940</v>
      </c>
      <c r="F4" s="46">
        <f t="shared" si="0"/>
        <v>8759</v>
      </c>
      <c r="G4" s="46">
        <f t="shared" si="0"/>
        <v>5496</v>
      </c>
      <c r="H4" s="46">
        <f t="shared" si="0"/>
        <v>4458</v>
      </c>
      <c r="I4" s="46">
        <f t="shared" si="0"/>
        <v>5690</v>
      </c>
      <c r="J4" s="45">
        <f t="shared" si="0"/>
        <v>2892</v>
      </c>
      <c r="K4" s="47">
        <f t="shared" si="0"/>
        <v>40704</v>
      </c>
      <c r="L4" s="55">
        <f>K4/人口統計!D5</f>
        <v>0.18617245101447155</v>
      </c>
      <c r="O4" s="14" t="s">
        <v>187</v>
      </c>
    </row>
    <row r="5" spans="1:21" ht="20.100000000000001" customHeight="1">
      <c r="B5" s="117"/>
      <c r="C5" s="118" t="s">
        <v>15</v>
      </c>
      <c r="D5" s="48">
        <v>737</v>
      </c>
      <c r="E5" s="49">
        <v>690</v>
      </c>
      <c r="F5" s="49">
        <v>614</v>
      </c>
      <c r="G5" s="49">
        <v>530</v>
      </c>
      <c r="H5" s="49">
        <v>374</v>
      </c>
      <c r="I5" s="49">
        <v>425</v>
      </c>
      <c r="J5" s="48">
        <v>267</v>
      </c>
      <c r="K5" s="50">
        <f>SUM(D5:J5)</f>
        <v>3637</v>
      </c>
      <c r="L5" s="56">
        <f>K5/人口統計!D5</f>
        <v>1.6634954902211896E-2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3116</v>
      </c>
      <c r="E6" s="49">
        <v>2308</v>
      </c>
      <c r="F6" s="49">
        <v>2904</v>
      </c>
      <c r="G6" s="49">
        <v>1709</v>
      </c>
      <c r="H6" s="49">
        <v>1328</v>
      </c>
      <c r="I6" s="49">
        <v>1478</v>
      </c>
      <c r="J6" s="48">
        <v>887</v>
      </c>
      <c r="K6" s="50">
        <f>SUM(D6:J6)</f>
        <v>13730</v>
      </c>
      <c r="L6" s="56">
        <f>K6/人口統計!D5</f>
        <v>6.2798441244808725E-2</v>
      </c>
      <c r="O6" s="162">
        <f>SUM(D6,D7)</f>
        <v>6732</v>
      </c>
      <c r="P6" s="162">
        <f t="shared" ref="P6:U6" si="1">SUM(E6,E7)</f>
        <v>5250</v>
      </c>
      <c r="Q6" s="162">
        <f t="shared" si="1"/>
        <v>8145</v>
      </c>
      <c r="R6" s="162">
        <f t="shared" si="1"/>
        <v>4966</v>
      </c>
      <c r="S6" s="162">
        <f t="shared" si="1"/>
        <v>4084</v>
      </c>
      <c r="T6" s="162">
        <f t="shared" si="1"/>
        <v>5265</v>
      </c>
      <c r="U6" s="162">
        <f t="shared" si="1"/>
        <v>2625</v>
      </c>
    </row>
    <row r="7" spans="1:21" ht="20.100000000000001" customHeight="1">
      <c r="B7" s="117"/>
      <c r="C7" s="119" t="s">
        <v>142</v>
      </c>
      <c r="D7" s="51">
        <v>3616</v>
      </c>
      <c r="E7" s="52">
        <v>2942</v>
      </c>
      <c r="F7" s="52">
        <v>5241</v>
      </c>
      <c r="G7" s="52">
        <v>3257</v>
      </c>
      <c r="H7" s="52">
        <v>2756</v>
      </c>
      <c r="I7" s="52">
        <v>3787</v>
      </c>
      <c r="J7" s="51">
        <v>1738</v>
      </c>
      <c r="K7" s="53">
        <f>SUM(D7:J7)</f>
        <v>23337</v>
      </c>
      <c r="L7" s="57">
        <f>K7/人口統計!D5</f>
        <v>0.10673905486745092</v>
      </c>
      <c r="O7" s="14">
        <f>O6/($K$6+$K$7)</f>
        <v>0.18161707178892275</v>
      </c>
      <c r="P7" s="14">
        <f t="shared" ref="P7:U7" si="2">P6/($K$6+$K$7)</f>
        <v>0.14163541694768933</v>
      </c>
      <c r="Q7" s="14">
        <f t="shared" si="2"/>
        <v>0.21973723257884373</v>
      </c>
      <c r="R7" s="14">
        <f t="shared" si="2"/>
        <v>0.13397361534518573</v>
      </c>
      <c r="S7" s="14">
        <f t="shared" si="2"/>
        <v>0.11017886529797394</v>
      </c>
      <c r="T7" s="14">
        <f t="shared" si="2"/>
        <v>0.14204008956753986</v>
      </c>
      <c r="U7" s="14">
        <f t="shared" si="2"/>
        <v>7.0817708473844665E-2</v>
      </c>
    </row>
    <row r="8" spans="1:21" ht="20.100000000000001" customHeight="1" thickBot="1">
      <c r="B8" s="207" t="s">
        <v>67</v>
      </c>
      <c r="C8" s="208"/>
      <c r="D8" s="45">
        <v>76</v>
      </c>
      <c r="E8" s="46">
        <v>110</v>
      </c>
      <c r="F8" s="46">
        <v>73</v>
      </c>
      <c r="G8" s="46">
        <v>90</v>
      </c>
      <c r="H8" s="46">
        <v>71</v>
      </c>
      <c r="I8" s="46">
        <v>75</v>
      </c>
      <c r="J8" s="45">
        <v>42</v>
      </c>
      <c r="K8" s="47">
        <f>SUM(D8:J8)</f>
        <v>537</v>
      </c>
      <c r="L8" s="80"/>
    </row>
    <row r="9" spans="1:21" ht="20.100000000000001" customHeight="1" thickTop="1">
      <c r="B9" s="209" t="s">
        <v>34</v>
      </c>
      <c r="C9" s="210"/>
      <c r="D9" s="35">
        <f>D4+D8</f>
        <v>7545</v>
      </c>
      <c r="E9" s="34">
        <f t="shared" ref="E9:K9" si="3">E4+E8</f>
        <v>6050</v>
      </c>
      <c r="F9" s="34">
        <f t="shared" si="3"/>
        <v>8832</v>
      </c>
      <c r="G9" s="34">
        <f t="shared" si="3"/>
        <v>5586</v>
      </c>
      <c r="H9" s="34">
        <f t="shared" si="3"/>
        <v>4529</v>
      </c>
      <c r="I9" s="34">
        <f t="shared" si="3"/>
        <v>5765</v>
      </c>
      <c r="J9" s="35">
        <f t="shared" si="3"/>
        <v>2934</v>
      </c>
      <c r="K9" s="54">
        <f t="shared" si="3"/>
        <v>41241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1" t="s">
        <v>17</v>
      </c>
      <c r="C24" s="212"/>
      <c r="D24" s="45">
        <v>1306</v>
      </c>
      <c r="E24" s="46">
        <v>1214</v>
      </c>
      <c r="F24" s="46">
        <v>1451</v>
      </c>
      <c r="G24" s="46">
        <v>1011</v>
      </c>
      <c r="H24" s="46">
        <v>774</v>
      </c>
      <c r="I24" s="46">
        <v>1096</v>
      </c>
      <c r="J24" s="45">
        <v>536</v>
      </c>
      <c r="K24" s="47">
        <f>SUM(D24:J24)</f>
        <v>7388</v>
      </c>
      <c r="L24" s="55">
        <f>K24/人口統計!D6</f>
        <v>0.15715136560878074</v>
      </c>
    </row>
    <row r="25" spans="1:12" ht="20.100000000000001" customHeight="1">
      <c r="B25" s="215" t="s">
        <v>43</v>
      </c>
      <c r="C25" s="216"/>
      <c r="D25" s="45">
        <v>1371</v>
      </c>
      <c r="E25" s="46">
        <v>1088</v>
      </c>
      <c r="F25" s="46">
        <v>1155</v>
      </c>
      <c r="G25" s="46">
        <v>690</v>
      </c>
      <c r="H25" s="46">
        <v>636</v>
      </c>
      <c r="I25" s="46">
        <v>701</v>
      </c>
      <c r="J25" s="45">
        <v>363</v>
      </c>
      <c r="K25" s="47">
        <f t="shared" ref="K25:K31" si="4">SUM(D25:J25)</f>
        <v>6004</v>
      </c>
      <c r="L25" s="55">
        <f>K25/人口統計!D7</f>
        <v>0.19707214599881837</v>
      </c>
    </row>
    <row r="26" spans="1:12" ht="20.100000000000001" customHeight="1">
      <c r="B26" s="215" t="s">
        <v>44</v>
      </c>
      <c r="C26" s="216"/>
      <c r="D26" s="45">
        <v>821</v>
      </c>
      <c r="E26" s="46">
        <v>431</v>
      </c>
      <c r="F26" s="46">
        <v>886</v>
      </c>
      <c r="G26" s="46">
        <v>431</v>
      </c>
      <c r="H26" s="46">
        <v>384</v>
      </c>
      <c r="I26" s="46">
        <v>474</v>
      </c>
      <c r="J26" s="45">
        <v>309</v>
      </c>
      <c r="K26" s="47">
        <f t="shared" si="4"/>
        <v>3736</v>
      </c>
      <c r="L26" s="55">
        <f>K26/人口統計!D8</f>
        <v>0.20606729178157748</v>
      </c>
    </row>
    <row r="27" spans="1:12" ht="20.100000000000001" customHeight="1">
      <c r="B27" s="215" t="s">
        <v>45</v>
      </c>
      <c r="C27" s="216"/>
      <c r="D27" s="45">
        <v>232</v>
      </c>
      <c r="E27" s="46">
        <v>192</v>
      </c>
      <c r="F27" s="46">
        <v>342</v>
      </c>
      <c r="G27" s="46">
        <v>234</v>
      </c>
      <c r="H27" s="46">
        <v>200</v>
      </c>
      <c r="I27" s="46">
        <v>216</v>
      </c>
      <c r="J27" s="45">
        <v>129</v>
      </c>
      <c r="K27" s="47">
        <f t="shared" si="4"/>
        <v>1545</v>
      </c>
      <c r="L27" s="55">
        <f>K27/人口統計!D9</f>
        <v>0.15266798418972333</v>
      </c>
    </row>
    <row r="28" spans="1:12" ht="20.100000000000001" customHeight="1">
      <c r="B28" s="215" t="s">
        <v>46</v>
      </c>
      <c r="C28" s="216"/>
      <c r="D28" s="45">
        <v>312</v>
      </c>
      <c r="E28" s="46">
        <v>322</v>
      </c>
      <c r="F28" s="46">
        <v>536</v>
      </c>
      <c r="G28" s="46">
        <v>340</v>
      </c>
      <c r="H28" s="46">
        <v>306</v>
      </c>
      <c r="I28" s="46">
        <v>402</v>
      </c>
      <c r="J28" s="45">
        <v>196</v>
      </c>
      <c r="K28" s="47">
        <f t="shared" si="4"/>
        <v>2414</v>
      </c>
      <c r="L28" s="55">
        <f>K28/人口統計!D10</f>
        <v>0.16758070114543561</v>
      </c>
    </row>
    <row r="29" spans="1:12" ht="20.100000000000001" customHeight="1">
      <c r="B29" s="215" t="s">
        <v>47</v>
      </c>
      <c r="C29" s="216"/>
      <c r="D29" s="45">
        <v>762</v>
      </c>
      <c r="E29" s="46">
        <v>745</v>
      </c>
      <c r="F29" s="46">
        <v>1475</v>
      </c>
      <c r="G29" s="46">
        <v>788</v>
      </c>
      <c r="H29" s="46">
        <v>647</v>
      </c>
      <c r="I29" s="46">
        <v>789</v>
      </c>
      <c r="J29" s="45">
        <v>417</v>
      </c>
      <c r="K29" s="47">
        <f t="shared" si="4"/>
        <v>5623</v>
      </c>
      <c r="L29" s="55">
        <f>K29/人口統計!D11</f>
        <v>0.17893966395112015</v>
      </c>
    </row>
    <row r="30" spans="1:12" ht="20.100000000000001" customHeight="1">
      <c r="B30" s="215" t="s">
        <v>48</v>
      </c>
      <c r="C30" s="216"/>
      <c r="D30" s="45">
        <v>2006</v>
      </c>
      <c r="E30" s="46">
        <v>1508</v>
      </c>
      <c r="F30" s="46">
        <v>2114</v>
      </c>
      <c r="G30" s="46">
        <v>1587</v>
      </c>
      <c r="H30" s="46">
        <v>1142</v>
      </c>
      <c r="I30" s="46">
        <v>1449</v>
      </c>
      <c r="J30" s="45">
        <v>692</v>
      </c>
      <c r="K30" s="47">
        <f t="shared" si="4"/>
        <v>10498</v>
      </c>
      <c r="L30" s="55">
        <f>K30/人口統計!D12</f>
        <v>0.22147679324894515</v>
      </c>
    </row>
    <row r="31" spans="1:12" ht="20.100000000000001" customHeight="1" thickBot="1">
      <c r="B31" s="211" t="s">
        <v>24</v>
      </c>
      <c r="C31" s="212"/>
      <c r="D31" s="45">
        <v>659</v>
      </c>
      <c r="E31" s="46">
        <v>440</v>
      </c>
      <c r="F31" s="46">
        <v>800</v>
      </c>
      <c r="G31" s="46">
        <v>415</v>
      </c>
      <c r="H31" s="46">
        <v>369</v>
      </c>
      <c r="I31" s="46">
        <v>563</v>
      </c>
      <c r="J31" s="45">
        <v>250</v>
      </c>
      <c r="K31" s="47">
        <f t="shared" si="4"/>
        <v>3496</v>
      </c>
      <c r="L31" s="59">
        <f>K31/人口統計!D13</f>
        <v>0.17765130341988922</v>
      </c>
    </row>
    <row r="32" spans="1:12" ht="20.100000000000001" customHeight="1" thickTop="1">
      <c r="B32" s="213" t="s">
        <v>49</v>
      </c>
      <c r="C32" s="214"/>
      <c r="D32" s="35">
        <f>SUM(D24:D31)</f>
        <v>7469</v>
      </c>
      <c r="E32" s="34">
        <f t="shared" ref="E32:J32" si="5">SUM(E24:E31)</f>
        <v>5940</v>
      </c>
      <c r="F32" s="34">
        <f t="shared" si="5"/>
        <v>8759</v>
      </c>
      <c r="G32" s="34">
        <f t="shared" si="5"/>
        <v>5496</v>
      </c>
      <c r="H32" s="34">
        <f t="shared" si="5"/>
        <v>4458</v>
      </c>
      <c r="I32" s="34">
        <f t="shared" si="5"/>
        <v>5690</v>
      </c>
      <c r="J32" s="35">
        <f t="shared" si="5"/>
        <v>2892</v>
      </c>
      <c r="K32" s="54">
        <f>SUM(K24:K31)</f>
        <v>40704</v>
      </c>
      <c r="L32" s="60">
        <f>K32/人口統計!D5</f>
        <v>0.18617245101447155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05" t="s">
        <v>153</v>
      </c>
      <c r="C50" s="206"/>
      <c r="D50" s="191">
        <v>260</v>
      </c>
      <c r="E50" s="192">
        <v>309</v>
      </c>
      <c r="F50" s="192">
        <v>309</v>
      </c>
      <c r="G50" s="192">
        <v>243</v>
      </c>
      <c r="H50" s="192">
        <v>162</v>
      </c>
      <c r="I50" s="192">
        <v>206</v>
      </c>
      <c r="J50" s="191">
        <v>131</v>
      </c>
      <c r="K50" s="193">
        <f t="shared" ref="K50:K82" si="6">SUM(D50:J50)</f>
        <v>1620</v>
      </c>
      <c r="L50" s="194">
        <f>K50/N50</f>
        <v>0.14794520547945206</v>
      </c>
      <c r="N50" s="14">
        <v>10950</v>
      </c>
    </row>
    <row r="51" spans="2:14" ht="20.100000000000001" customHeight="1">
      <c r="B51" s="205" t="s">
        <v>154</v>
      </c>
      <c r="C51" s="206"/>
      <c r="D51" s="191">
        <v>240</v>
      </c>
      <c r="E51" s="192">
        <v>190</v>
      </c>
      <c r="F51" s="192">
        <v>280</v>
      </c>
      <c r="G51" s="192">
        <v>182</v>
      </c>
      <c r="H51" s="192">
        <v>142</v>
      </c>
      <c r="I51" s="192">
        <v>187</v>
      </c>
      <c r="J51" s="191">
        <v>63</v>
      </c>
      <c r="K51" s="193">
        <f t="shared" si="6"/>
        <v>1284</v>
      </c>
      <c r="L51" s="194">
        <f t="shared" ref="L51:L82" si="7">K51/N51</f>
        <v>0.16132679984922729</v>
      </c>
      <c r="N51" s="14">
        <v>7959</v>
      </c>
    </row>
    <row r="52" spans="2:14" ht="20.100000000000001" customHeight="1">
      <c r="B52" s="205" t="s">
        <v>155</v>
      </c>
      <c r="C52" s="206"/>
      <c r="D52" s="191">
        <v>406</v>
      </c>
      <c r="E52" s="192">
        <v>325</v>
      </c>
      <c r="F52" s="192">
        <v>372</v>
      </c>
      <c r="G52" s="192">
        <v>265</v>
      </c>
      <c r="H52" s="192">
        <v>216</v>
      </c>
      <c r="I52" s="192">
        <v>310</v>
      </c>
      <c r="J52" s="191">
        <v>143</v>
      </c>
      <c r="K52" s="193">
        <f t="shared" si="6"/>
        <v>2037</v>
      </c>
      <c r="L52" s="194">
        <f t="shared" si="7"/>
        <v>0.18205380284207703</v>
      </c>
      <c r="N52" s="14">
        <v>11189</v>
      </c>
    </row>
    <row r="53" spans="2:14" ht="20.100000000000001" customHeight="1">
      <c r="B53" s="205" t="s">
        <v>156</v>
      </c>
      <c r="C53" s="206"/>
      <c r="D53" s="191">
        <v>201</v>
      </c>
      <c r="E53" s="192">
        <v>204</v>
      </c>
      <c r="F53" s="192">
        <v>228</v>
      </c>
      <c r="G53" s="192">
        <v>170</v>
      </c>
      <c r="H53" s="192">
        <v>137</v>
      </c>
      <c r="I53" s="192">
        <v>205</v>
      </c>
      <c r="J53" s="191">
        <v>101</v>
      </c>
      <c r="K53" s="193">
        <f t="shared" si="6"/>
        <v>1246</v>
      </c>
      <c r="L53" s="194">
        <f t="shared" si="7"/>
        <v>0.16167120799273388</v>
      </c>
      <c r="N53" s="14">
        <v>7707</v>
      </c>
    </row>
    <row r="54" spans="2:14" ht="20.100000000000001" customHeight="1">
      <c r="B54" s="205" t="s">
        <v>157</v>
      </c>
      <c r="C54" s="206"/>
      <c r="D54" s="191">
        <v>149</v>
      </c>
      <c r="E54" s="192">
        <v>153</v>
      </c>
      <c r="F54" s="192">
        <v>186</v>
      </c>
      <c r="G54" s="192">
        <v>123</v>
      </c>
      <c r="H54" s="192">
        <v>79</v>
      </c>
      <c r="I54" s="192">
        <v>142</v>
      </c>
      <c r="J54" s="191">
        <v>75</v>
      </c>
      <c r="K54" s="193">
        <f t="shared" si="6"/>
        <v>907</v>
      </c>
      <c r="L54" s="194">
        <f t="shared" si="7"/>
        <v>0.13561602870813397</v>
      </c>
      <c r="N54" s="14">
        <v>6688</v>
      </c>
    </row>
    <row r="55" spans="2:14" ht="20.100000000000001" customHeight="1">
      <c r="B55" s="205" t="s">
        <v>158</v>
      </c>
      <c r="C55" s="206"/>
      <c r="D55" s="191">
        <v>72</v>
      </c>
      <c r="E55" s="192">
        <v>65</v>
      </c>
      <c r="F55" s="192">
        <v>91</v>
      </c>
      <c r="G55" s="192">
        <v>50</v>
      </c>
      <c r="H55" s="192">
        <v>57</v>
      </c>
      <c r="I55" s="192">
        <v>62</v>
      </c>
      <c r="J55" s="191">
        <v>30</v>
      </c>
      <c r="K55" s="193">
        <f t="shared" si="6"/>
        <v>427</v>
      </c>
      <c r="L55" s="194">
        <f t="shared" si="7"/>
        <v>0.16951171099642715</v>
      </c>
      <c r="N55" s="14">
        <v>2519</v>
      </c>
    </row>
    <row r="56" spans="2:14" ht="20.100000000000001" customHeight="1">
      <c r="B56" s="205" t="s">
        <v>159</v>
      </c>
      <c r="C56" s="206"/>
      <c r="D56" s="191">
        <v>188</v>
      </c>
      <c r="E56" s="192">
        <v>154</v>
      </c>
      <c r="F56" s="192">
        <v>153</v>
      </c>
      <c r="G56" s="192">
        <v>120</v>
      </c>
      <c r="H56" s="192">
        <v>92</v>
      </c>
      <c r="I56" s="192">
        <v>109</v>
      </c>
      <c r="J56" s="191">
        <v>43</v>
      </c>
      <c r="K56" s="193">
        <f t="shared" si="6"/>
        <v>859</v>
      </c>
      <c r="L56" s="194">
        <f t="shared" si="7"/>
        <v>0.20708775313404051</v>
      </c>
      <c r="N56" s="14">
        <v>4148</v>
      </c>
    </row>
    <row r="57" spans="2:14" ht="20.100000000000001" customHeight="1">
      <c r="B57" s="205" t="s">
        <v>160</v>
      </c>
      <c r="C57" s="206"/>
      <c r="D57" s="191">
        <v>466</v>
      </c>
      <c r="E57" s="192">
        <v>425</v>
      </c>
      <c r="F57" s="192">
        <v>399</v>
      </c>
      <c r="G57" s="192">
        <v>223</v>
      </c>
      <c r="H57" s="192">
        <v>194</v>
      </c>
      <c r="I57" s="192">
        <v>202</v>
      </c>
      <c r="J57" s="191">
        <v>121</v>
      </c>
      <c r="K57" s="193">
        <f t="shared" si="6"/>
        <v>2030</v>
      </c>
      <c r="L57" s="194">
        <f t="shared" si="7"/>
        <v>0.21889152469268924</v>
      </c>
      <c r="N57" s="14">
        <v>9274</v>
      </c>
    </row>
    <row r="58" spans="2:14" ht="20.100000000000001" customHeight="1">
      <c r="B58" s="205" t="s">
        <v>161</v>
      </c>
      <c r="C58" s="206"/>
      <c r="D58" s="191">
        <v>429</v>
      </c>
      <c r="E58" s="192">
        <v>350</v>
      </c>
      <c r="F58" s="192">
        <v>385</v>
      </c>
      <c r="G58" s="192">
        <v>232</v>
      </c>
      <c r="H58" s="192">
        <v>216</v>
      </c>
      <c r="I58" s="192">
        <v>260</v>
      </c>
      <c r="J58" s="191">
        <v>121</v>
      </c>
      <c r="K58" s="193">
        <f t="shared" si="6"/>
        <v>1993</v>
      </c>
      <c r="L58" s="194">
        <f t="shared" si="7"/>
        <v>0.19156093810073049</v>
      </c>
      <c r="N58" s="14">
        <v>10404</v>
      </c>
    </row>
    <row r="59" spans="2:14" ht="20.100000000000001" customHeight="1">
      <c r="B59" s="205" t="s">
        <v>162</v>
      </c>
      <c r="C59" s="206"/>
      <c r="D59" s="191">
        <v>297</v>
      </c>
      <c r="E59" s="192">
        <v>186</v>
      </c>
      <c r="F59" s="192">
        <v>220</v>
      </c>
      <c r="G59" s="192">
        <v>132</v>
      </c>
      <c r="H59" s="192">
        <v>140</v>
      </c>
      <c r="I59" s="192">
        <v>142</v>
      </c>
      <c r="J59" s="191">
        <v>83</v>
      </c>
      <c r="K59" s="193">
        <f t="shared" si="6"/>
        <v>1200</v>
      </c>
      <c r="L59" s="194">
        <f t="shared" si="7"/>
        <v>0.18072289156626506</v>
      </c>
      <c r="N59" s="14">
        <v>6640</v>
      </c>
    </row>
    <row r="60" spans="2:14" ht="20.100000000000001" customHeight="1">
      <c r="B60" s="205" t="s">
        <v>163</v>
      </c>
      <c r="C60" s="206"/>
      <c r="D60" s="191">
        <v>420</v>
      </c>
      <c r="E60" s="192">
        <v>208</v>
      </c>
      <c r="F60" s="192">
        <v>447</v>
      </c>
      <c r="G60" s="192">
        <v>239</v>
      </c>
      <c r="H60" s="192">
        <v>199</v>
      </c>
      <c r="I60" s="192">
        <v>248</v>
      </c>
      <c r="J60" s="191">
        <v>180</v>
      </c>
      <c r="K60" s="193">
        <f t="shared" si="6"/>
        <v>1941</v>
      </c>
      <c r="L60" s="194">
        <f t="shared" si="7"/>
        <v>0.2083512237011593</v>
      </c>
      <c r="N60" s="14">
        <v>9316</v>
      </c>
    </row>
    <row r="61" spans="2:14" ht="20.100000000000001" customHeight="1">
      <c r="B61" s="205" t="s">
        <v>164</v>
      </c>
      <c r="C61" s="206"/>
      <c r="D61" s="191">
        <v>123</v>
      </c>
      <c r="E61" s="192">
        <v>75</v>
      </c>
      <c r="F61" s="192">
        <v>144</v>
      </c>
      <c r="G61" s="192">
        <v>64</v>
      </c>
      <c r="H61" s="192">
        <v>74</v>
      </c>
      <c r="I61" s="192">
        <v>90</v>
      </c>
      <c r="J61" s="191">
        <v>48</v>
      </c>
      <c r="K61" s="193">
        <f t="shared" si="6"/>
        <v>618</v>
      </c>
      <c r="L61" s="194">
        <f t="shared" si="7"/>
        <v>0.21113768363512128</v>
      </c>
      <c r="N61" s="14">
        <v>2927</v>
      </c>
    </row>
    <row r="62" spans="2:14" ht="20.100000000000001" customHeight="1">
      <c r="B62" s="205" t="s">
        <v>165</v>
      </c>
      <c r="C62" s="206"/>
      <c r="D62" s="191">
        <v>285</v>
      </c>
      <c r="E62" s="192">
        <v>151</v>
      </c>
      <c r="F62" s="192">
        <v>302</v>
      </c>
      <c r="G62" s="192">
        <v>143</v>
      </c>
      <c r="H62" s="192">
        <v>116</v>
      </c>
      <c r="I62" s="192">
        <v>140</v>
      </c>
      <c r="J62" s="191">
        <v>86</v>
      </c>
      <c r="K62" s="193">
        <f t="shared" si="6"/>
        <v>1223</v>
      </c>
      <c r="L62" s="194">
        <f t="shared" si="7"/>
        <v>0.20774588075420417</v>
      </c>
      <c r="N62" s="14">
        <v>5887</v>
      </c>
    </row>
    <row r="63" spans="2:14" ht="20.100000000000001" customHeight="1">
      <c r="B63" s="205" t="s">
        <v>166</v>
      </c>
      <c r="C63" s="206"/>
      <c r="D63" s="191">
        <v>220</v>
      </c>
      <c r="E63" s="192">
        <v>184</v>
      </c>
      <c r="F63" s="192">
        <v>307</v>
      </c>
      <c r="G63" s="192">
        <v>208</v>
      </c>
      <c r="H63" s="192">
        <v>184</v>
      </c>
      <c r="I63" s="192">
        <v>191</v>
      </c>
      <c r="J63" s="191">
        <v>117</v>
      </c>
      <c r="K63" s="193">
        <f t="shared" si="6"/>
        <v>1411</v>
      </c>
      <c r="L63" s="194">
        <f t="shared" si="7"/>
        <v>0.15196553581044694</v>
      </c>
      <c r="N63" s="14">
        <v>9285</v>
      </c>
    </row>
    <row r="64" spans="2:14" ht="20.100000000000001" customHeight="1">
      <c r="B64" s="205" t="s">
        <v>167</v>
      </c>
      <c r="C64" s="206"/>
      <c r="D64" s="191">
        <v>18</v>
      </c>
      <c r="E64" s="192">
        <v>15</v>
      </c>
      <c r="F64" s="192">
        <v>38</v>
      </c>
      <c r="G64" s="192">
        <v>28</v>
      </c>
      <c r="H64" s="192">
        <v>17</v>
      </c>
      <c r="I64" s="192">
        <v>30</v>
      </c>
      <c r="J64" s="191">
        <v>13</v>
      </c>
      <c r="K64" s="193">
        <f t="shared" si="6"/>
        <v>159</v>
      </c>
      <c r="L64" s="194">
        <f t="shared" si="7"/>
        <v>0.19041916167664671</v>
      </c>
      <c r="N64" s="14">
        <v>835</v>
      </c>
    </row>
    <row r="65" spans="2:14" ht="20.100000000000001" customHeight="1">
      <c r="B65" s="205" t="s">
        <v>168</v>
      </c>
      <c r="C65" s="206"/>
      <c r="D65" s="191">
        <v>209</v>
      </c>
      <c r="E65" s="192">
        <v>204</v>
      </c>
      <c r="F65" s="192">
        <v>372</v>
      </c>
      <c r="G65" s="192">
        <v>230</v>
      </c>
      <c r="H65" s="192">
        <v>207</v>
      </c>
      <c r="I65" s="192">
        <v>297</v>
      </c>
      <c r="J65" s="191">
        <v>131</v>
      </c>
      <c r="K65" s="193">
        <f t="shared" si="6"/>
        <v>1650</v>
      </c>
      <c r="L65" s="194">
        <f t="shared" si="7"/>
        <v>0.16764885185937817</v>
      </c>
      <c r="N65" s="14">
        <v>9842</v>
      </c>
    </row>
    <row r="66" spans="2:14" ht="20.100000000000001" customHeight="1">
      <c r="B66" s="205" t="s">
        <v>169</v>
      </c>
      <c r="C66" s="206"/>
      <c r="D66" s="191">
        <v>111</v>
      </c>
      <c r="E66" s="192">
        <v>127</v>
      </c>
      <c r="F66" s="192">
        <v>167</v>
      </c>
      <c r="G66" s="192">
        <v>112</v>
      </c>
      <c r="H66" s="192">
        <v>104</v>
      </c>
      <c r="I66" s="192">
        <v>110</v>
      </c>
      <c r="J66" s="191">
        <v>70</v>
      </c>
      <c r="K66" s="193">
        <f t="shared" si="6"/>
        <v>801</v>
      </c>
      <c r="L66" s="194">
        <f t="shared" si="7"/>
        <v>0.17554240631163709</v>
      </c>
      <c r="N66" s="14">
        <v>4563</v>
      </c>
    </row>
    <row r="67" spans="2:14" ht="20.100000000000001" customHeight="1">
      <c r="B67" s="205" t="s">
        <v>170</v>
      </c>
      <c r="C67" s="206"/>
      <c r="D67" s="187">
        <v>549</v>
      </c>
      <c r="E67" s="188">
        <v>548</v>
      </c>
      <c r="F67" s="188">
        <v>1038</v>
      </c>
      <c r="G67" s="188">
        <v>557</v>
      </c>
      <c r="H67" s="188">
        <v>485</v>
      </c>
      <c r="I67" s="188">
        <v>573</v>
      </c>
      <c r="J67" s="187">
        <v>297</v>
      </c>
      <c r="K67" s="189">
        <f t="shared" si="6"/>
        <v>4047</v>
      </c>
      <c r="L67" s="195">
        <f t="shared" si="7"/>
        <v>0.18800520301031312</v>
      </c>
      <c r="N67" s="14">
        <v>21526</v>
      </c>
    </row>
    <row r="68" spans="2:14" ht="20.100000000000001" customHeight="1">
      <c r="B68" s="205" t="s">
        <v>171</v>
      </c>
      <c r="C68" s="206"/>
      <c r="D68" s="187">
        <v>100</v>
      </c>
      <c r="E68" s="188">
        <v>98</v>
      </c>
      <c r="F68" s="188">
        <v>184</v>
      </c>
      <c r="G68" s="188">
        <v>116</v>
      </c>
      <c r="H68" s="188">
        <v>68</v>
      </c>
      <c r="I68" s="188">
        <v>93</v>
      </c>
      <c r="J68" s="187">
        <v>57</v>
      </c>
      <c r="K68" s="189">
        <f t="shared" si="6"/>
        <v>716</v>
      </c>
      <c r="L68" s="195">
        <f t="shared" si="7"/>
        <v>0.1746767504269334</v>
      </c>
      <c r="N68" s="14">
        <v>4099</v>
      </c>
    </row>
    <row r="69" spans="2:14" ht="20.100000000000001" customHeight="1">
      <c r="B69" s="205" t="s">
        <v>172</v>
      </c>
      <c r="C69" s="206"/>
      <c r="D69" s="187">
        <v>116</v>
      </c>
      <c r="E69" s="188">
        <v>109</v>
      </c>
      <c r="F69" s="188">
        <v>274</v>
      </c>
      <c r="G69" s="188">
        <v>128</v>
      </c>
      <c r="H69" s="188">
        <v>102</v>
      </c>
      <c r="I69" s="188">
        <v>138</v>
      </c>
      <c r="J69" s="187">
        <v>70</v>
      </c>
      <c r="K69" s="189">
        <f t="shared" si="6"/>
        <v>937</v>
      </c>
      <c r="L69" s="195">
        <f t="shared" si="7"/>
        <v>0.16157958268667011</v>
      </c>
      <c r="N69" s="14">
        <v>5799</v>
      </c>
    </row>
    <row r="70" spans="2:14" ht="20.100000000000001" customHeight="1">
      <c r="B70" s="205" t="s">
        <v>173</v>
      </c>
      <c r="C70" s="206"/>
      <c r="D70" s="187">
        <v>748</v>
      </c>
      <c r="E70" s="188">
        <v>496</v>
      </c>
      <c r="F70" s="188">
        <v>707</v>
      </c>
      <c r="G70" s="188">
        <v>527</v>
      </c>
      <c r="H70" s="188">
        <v>379</v>
      </c>
      <c r="I70" s="188">
        <v>466</v>
      </c>
      <c r="J70" s="187">
        <v>201</v>
      </c>
      <c r="K70" s="189">
        <f t="shared" si="6"/>
        <v>3524</v>
      </c>
      <c r="L70" s="195">
        <f t="shared" si="7"/>
        <v>0.23210169268260555</v>
      </c>
      <c r="N70" s="14">
        <v>15183</v>
      </c>
    </row>
    <row r="71" spans="2:14" ht="20.100000000000001" customHeight="1">
      <c r="B71" s="205" t="s">
        <v>174</v>
      </c>
      <c r="C71" s="206"/>
      <c r="D71" s="187">
        <v>150</v>
      </c>
      <c r="E71" s="188">
        <v>129</v>
      </c>
      <c r="F71" s="188">
        <v>197</v>
      </c>
      <c r="G71" s="188">
        <v>162</v>
      </c>
      <c r="H71" s="188">
        <v>119</v>
      </c>
      <c r="I71" s="188">
        <v>126</v>
      </c>
      <c r="J71" s="187">
        <v>73</v>
      </c>
      <c r="K71" s="189">
        <f t="shared" si="6"/>
        <v>956</v>
      </c>
      <c r="L71" s="195">
        <f t="shared" si="7"/>
        <v>0.20656871218668971</v>
      </c>
      <c r="N71" s="14">
        <v>4628</v>
      </c>
    </row>
    <row r="72" spans="2:14" ht="20.100000000000001" customHeight="1">
      <c r="B72" s="205" t="s">
        <v>175</v>
      </c>
      <c r="C72" s="206"/>
      <c r="D72" s="187">
        <v>170</v>
      </c>
      <c r="E72" s="188">
        <v>144</v>
      </c>
      <c r="F72" s="188">
        <v>161</v>
      </c>
      <c r="G72" s="188">
        <v>150</v>
      </c>
      <c r="H72" s="188">
        <v>93</v>
      </c>
      <c r="I72" s="188">
        <v>126</v>
      </c>
      <c r="J72" s="187">
        <v>65</v>
      </c>
      <c r="K72" s="189">
        <f t="shared" si="6"/>
        <v>909</v>
      </c>
      <c r="L72" s="195">
        <f t="shared" si="7"/>
        <v>0.21632555925749644</v>
      </c>
      <c r="N72" s="14">
        <v>4202</v>
      </c>
    </row>
    <row r="73" spans="2:14" ht="20.100000000000001" customHeight="1">
      <c r="B73" s="205" t="s">
        <v>176</v>
      </c>
      <c r="C73" s="206"/>
      <c r="D73" s="187">
        <v>145</v>
      </c>
      <c r="E73" s="188">
        <v>111</v>
      </c>
      <c r="F73" s="188">
        <v>139</v>
      </c>
      <c r="G73" s="188">
        <v>102</v>
      </c>
      <c r="H73" s="188">
        <v>88</v>
      </c>
      <c r="I73" s="188">
        <v>124</v>
      </c>
      <c r="J73" s="187">
        <v>61</v>
      </c>
      <c r="K73" s="189">
        <f t="shared" si="6"/>
        <v>770</v>
      </c>
      <c r="L73" s="195">
        <f t="shared" si="7"/>
        <v>0.20710059171597633</v>
      </c>
      <c r="N73" s="14">
        <v>3718</v>
      </c>
    </row>
    <row r="74" spans="2:14" ht="20.100000000000001" customHeight="1">
      <c r="B74" s="205" t="s">
        <v>177</v>
      </c>
      <c r="C74" s="206"/>
      <c r="D74" s="187">
        <v>126</v>
      </c>
      <c r="E74" s="188">
        <v>125</v>
      </c>
      <c r="F74" s="188">
        <v>148</v>
      </c>
      <c r="G74" s="188">
        <v>98</v>
      </c>
      <c r="H74" s="188">
        <v>64</v>
      </c>
      <c r="I74" s="188">
        <v>94</v>
      </c>
      <c r="J74" s="187">
        <v>51</v>
      </c>
      <c r="K74" s="189">
        <f t="shared" si="6"/>
        <v>706</v>
      </c>
      <c r="L74" s="196">
        <f t="shared" si="7"/>
        <v>0.2267908769675554</v>
      </c>
      <c r="N74" s="14">
        <v>3113</v>
      </c>
    </row>
    <row r="75" spans="2:14" ht="20.100000000000001" customHeight="1">
      <c r="B75" s="205" t="s">
        <v>178</v>
      </c>
      <c r="C75" s="206"/>
      <c r="D75" s="187">
        <v>261</v>
      </c>
      <c r="E75" s="188">
        <v>220</v>
      </c>
      <c r="F75" s="188">
        <v>284</v>
      </c>
      <c r="G75" s="188">
        <v>219</v>
      </c>
      <c r="H75" s="188">
        <v>154</v>
      </c>
      <c r="I75" s="188">
        <v>203</v>
      </c>
      <c r="J75" s="187">
        <v>101</v>
      </c>
      <c r="K75" s="189">
        <f t="shared" si="6"/>
        <v>1442</v>
      </c>
      <c r="L75" s="197">
        <f t="shared" si="7"/>
        <v>0.24540503744043568</v>
      </c>
      <c r="N75" s="14">
        <v>5876</v>
      </c>
    </row>
    <row r="76" spans="2:14" ht="20.100000000000001" customHeight="1">
      <c r="B76" s="205" t="s">
        <v>179</v>
      </c>
      <c r="C76" s="206"/>
      <c r="D76" s="187">
        <v>80</v>
      </c>
      <c r="E76" s="188">
        <v>63</v>
      </c>
      <c r="F76" s="188">
        <v>90</v>
      </c>
      <c r="G76" s="188">
        <v>73</v>
      </c>
      <c r="H76" s="188">
        <v>51</v>
      </c>
      <c r="I76" s="188">
        <v>68</v>
      </c>
      <c r="J76" s="187">
        <v>30</v>
      </c>
      <c r="K76" s="189">
        <f t="shared" si="6"/>
        <v>455</v>
      </c>
      <c r="L76" s="195">
        <f t="shared" si="7"/>
        <v>0.23846960167714884</v>
      </c>
      <c r="N76" s="14">
        <v>1908</v>
      </c>
    </row>
    <row r="77" spans="2:14" ht="20.100000000000001" customHeight="1">
      <c r="B77" s="205" t="s">
        <v>180</v>
      </c>
      <c r="C77" s="206"/>
      <c r="D77" s="187">
        <v>301</v>
      </c>
      <c r="E77" s="188">
        <v>210</v>
      </c>
      <c r="F77" s="188">
        <v>357</v>
      </c>
      <c r="G77" s="188">
        <v>235</v>
      </c>
      <c r="H77" s="188">
        <v>186</v>
      </c>
      <c r="I77" s="188">
        <v>219</v>
      </c>
      <c r="J77" s="187">
        <v>96</v>
      </c>
      <c r="K77" s="189">
        <f t="shared" si="6"/>
        <v>1604</v>
      </c>
      <c r="L77" s="195">
        <f t="shared" si="7"/>
        <v>0.21069223696308945</v>
      </c>
      <c r="N77" s="14">
        <v>7613</v>
      </c>
    </row>
    <row r="78" spans="2:14" ht="20.100000000000001" customHeight="1">
      <c r="B78" s="205" t="s">
        <v>181</v>
      </c>
      <c r="C78" s="206"/>
      <c r="D78" s="187">
        <v>42</v>
      </c>
      <c r="E78" s="188">
        <v>30</v>
      </c>
      <c r="F78" s="188">
        <v>42</v>
      </c>
      <c r="G78" s="188">
        <v>34</v>
      </c>
      <c r="H78" s="188">
        <v>29</v>
      </c>
      <c r="I78" s="188">
        <v>37</v>
      </c>
      <c r="J78" s="187">
        <v>23</v>
      </c>
      <c r="K78" s="189">
        <f t="shared" si="6"/>
        <v>237</v>
      </c>
      <c r="L78" s="195">
        <f t="shared" si="7"/>
        <v>0.20448662640207074</v>
      </c>
      <c r="N78" s="14">
        <v>1159</v>
      </c>
    </row>
    <row r="79" spans="2:14" ht="20.100000000000001" customHeight="1">
      <c r="B79" s="205" t="s">
        <v>182</v>
      </c>
      <c r="C79" s="206"/>
      <c r="D79" s="187">
        <v>255</v>
      </c>
      <c r="E79" s="188">
        <v>180</v>
      </c>
      <c r="F79" s="188">
        <v>364</v>
      </c>
      <c r="G79" s="188">
        <v>178</v>
      </c>
      <c r="H79" s="188">
        <v>161</v>
      </c>
      <c r="I79" s="188">
        <v>255</v>
      </c>
      <c r="J79" s="187">
        <v>113</v>
      </c>
      <c r="K79" s="189">
        <f t="shared" si="6"/>
        <v>1506</v>
      </c>
      <c r="L79" s="195">
        <f t="shared" si="7"/>
        <v>0.1731830726770929</v>
      </c>
      <c r="N79" s="14">
        <v>8696</v>
      </c>
    </row>
    <row r="80" spans="2:14" ht="20.100000000000001" customHeight="1">
      <c r="B80" s="205" t="s">
        <v>183</v>
      </c>
      <c r="C80" s="206"/>
      <c r="D80" s="45">
        <v>59</v>
      </c>
      <c r="E80" s="46">
        <v>47</v>
      </c>
      <c r="F80" s="46">
        <v>70</v>
      </c>
      <c r="G80" s="46">
        <v>49</v>
      </c>
      <c r="H80" s="46">
        <v>25</v>
      </c>
      <c r="I80" s="46">
        <v>77</v>
      </c>
      <c r="J80" s="45">
        <v>27</v>
      </c>
      <c r="K80" s="47">
        <f t="shared" si="6"/>
        <v>354</v>
      </c>
      <c r="L80" s="195">
        <f t="shared" si="7"/>
        <v>0.17378497790868924</v>
      </c>
      <c r="N80" s="14">
        <v>2037</v>
      </c>
    </row>
    <row r="81" spans="2:14" ht="20.100000000000001" customHeight="1">
      <c r="B81" s="205" t="s">
        <v>184</v>
      </c>
      <c r="C81" s="206"/>
      <c r="D81" s="45">
        <v>70</v>
      </c>
      <c r="E81" s="46">
        <v>54</v>
      </c>
      <c r="F81" s="46">
        <v>122</v>
      </c>
      <c r="G81" s="46">
        <v>61</v>
      </c>
      <c r="H81" s="46">
        <v>59</v>
      </c>
      <c r="I81" s="46">
        <v>58</v>
      </c>
      <c r="J81" s="45">
        <v>34</v>
      </c>
      <c r="K81" s="47">
        <f t="shared" si="6"/>
        <v>458</v>
      </c>
      <c r="L81" s="195">
        <f t="shared" si="7"/>
        <v>0.17381404174573056</v>
      </c>
      <c r="N81" s="14">
        <v>2635</v>
      </c>
    </row>
    <row r="82" spans="2:14" ht="20.100000000000001" customHeight="1">
      <c r="B82" s="205" t="s">
        <v>185</v>
      </c>
      <c r="C82" s="206"/>
      <c r="D82" s="40">
        <v>279</v>
      </c>
      <c r="E82" s="39">
        <v>161</v>
      </c>
      <c r="F82" s="39">
        <v>255</v>
      </c>
      <c r="G82" s="39">
        <v>133</v>
      </c>
      <c r="H82" s="39">
        <v>130</v>
      </c>
      <c r="I82" s="39">
        <v>177</v>
      </c>
      <c r="J82" s="40">
        <v>79</v>
      </c>
      <c r="K82" s="190">
        <f t="shared" si="6"/>
        <v>1214</v>
      </c>
      <c r="L82" s="197">
        <f t="shared" si="7"/>
        <v>0.19236254159404215</v>
      </c>
      <c r="N82" s="14">
        <v>6311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32:C32"/>
    <mergeCell ref="B25:C25"/>
    <mergeCell ref="B26:C26"/>
    <mergeCell ref="B27:C27"/>
    <mergeCell ref="B28:C28"/>
    <mergeCell ref="B29:C29"/>
    <mergeCell ref="B30:C30"/>
    <mergeCell ref="B4:C4"/>
    <mergeCell ref="B8:C8"/>
    <mergeCell ref="B9:C9"/>
    <mergeCell ref="B24:C24"/>
    <mergeCell ref="B31:C3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80:C80"/>
    <mergeCell ref="B81:C81"/>
    <mergeCell ref="B82:C82"/>
    <mergeCell ref="B75:C75"/>
    <mergeCell ref="B76:C76"/>
    <mergeCell ref="B77:C77"/>
    <mergeCell ref="B78:C78"/>
    <mergeCell ref="B79:C79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7"/>
      <c r="C3" s="217"/>
      <c r="D3" s="217" t="s">
        <v>120</v>
      </c>
      <c r="E3" s="217"/>
      <c r="F3" s="217" t="s">
        <v>121</v>
      </c>
      <c r="G3" s="217"/>
      <c r="H3" s="217" t="s">
        <v>122</v>
      </c>
      <c r="I3" s="217"/>
      <c r="J3" s="217" t="s">
        <v>123</v>
      </c>
      <c r="K3" s="217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18"/>
      <c r="C4" s="218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1" t="s">
        <v>112</v>
      </c>
      <c r="C5" s="221"/>
      <c r="D5" s="150">
        <v>6947</v>
      </c>
      <c r="E5" s="149">
        <v>393891.68</v>
      </c>
      <c r="F5" s="151">
        <v>2025</v>
      </c>
      <c r="G5" s="152">
        <v>39288.939999999995</v>
      </c>
      <c r="H5" s="150">
        <v>530</v>
      </c>
      <c r="I5" s="149">
        <v>111495.99000000002</v>
      </c>
      <c r="J5" s="151">
        <v>1206</v>
      </c>
      <c r="K5" s="152">
        <v>394878.22000000009</v>
      </c>
      <c r="M5" s="162">
        <f>Q5+Q7</f>
        <v>45344</v>
      </c>
      <c r="N5" s="121" t="s">
        <v>106</v>
      </c>
      <c r="O5" s="122"/>
      <c r="P5" s="134"/>
      <c r="Q5" s="123">
        <v>35539</v>
      </c>
      <c r="R5" s="124">
        <v>2147899.8799999985</v>
      </c>
      <c r="S5" s="124">
        <f>R5/Q5*100</f>
        <v>6043.7825487492573</v>
      </c>
    </row>
    <row r="6" spans="1:19" ht="20.100000000000001" customHeight="1">
      <c r="B6" s="219" t="s">
        <v>113</v>
      </c>
      <c r="C6" s="219"/>
      <c r="D6" s="153">
        <v>4972</v>
      </c>
      <c r="E6" s="154">
        <v>311176.46000000014</v>
      </c>
      <c r="F6" s="155">
        <v>1747</v>
      </c>
      <c r="G6" s="156">
        <v>33579.000000000007</v>
      </c>
      <c r="H6" s="153">
        <v>408</v>
      </c>
      <c r="I6" s="154">
        <v>88680.750000000015</v>
      </c>
      <c r="J6" s="155">
        <v>873</v>
      </c>
      <c r="K6" s="156">
        <v>268623.33999999997</v>
      </c>
      <c r="M6" s="58"/>
      <c r="N6" s="125"/>
      <c r="O6" s="94" t="s">
        <v>103</v>
      </c>
      <c r="P6" s="107"/>
      <c r="Q6" s="98">
        <f>Q5/Q$13</f>
        <v>0.63444373036275348</v>
      </c>
      <c r="R6" s="99">
        <f>R5/R$13</f>
        <v>0.40486614030257889</v>
      </c>
      <c r="S6" s="100" t="s">
        <v>105</v>
      </c>
    </row>
    <row r="7" spans="1:19" ht="20.100000000000001" customHeight="1">
      <c r="B7" s="219" t="s">
        <v>114</v>
      </c>
      <c r="C7" s="219"/>
      <c r="D7" s="153">
        <v>3005</v>
      </c>
      <c r="E7" s="154">
        <v>180696.21000000002</v>
      </c>
      <c r="F7" s="155">
        <v>1007</v>
      </c>
      <c r="G7" s="156">
        <v>18948.57</v>
      </c>
      <c r="H7" s="153">
        <v>470</v>
      </c>
      <c r="I7" s="154">
        <v>107178.07999999999</v>
      </c>
      <c r="J7" s="155">
        <v>602</v>
      </c>
      <c r="K7" s="156">
        <v>189755.14</v>
      </c>
      <c r="M7" s="58"/>
      <c r="N7" s="126" t="s">
        <v>107</v>
      </c>
      <c r="O7" s="127"/>
      <c r="P7" s="135"/>
      <c r="Q7" s="128">
        <v>9805</v>
      </c>
      <c r="R7" s="129">
        <v>186453.64999999976</v>
      </c>
      <c r="S7" s="129">
        <f>R7/Q7*100</f>
        <v>1901.6180520142761</v>
      </c>
    </row>
    <row r="8" spans="1:19" ht="20.100000000000001" customHeight="1">
      <c r="B8" s="219" t="s">
        <v>115</v>
      </c>
      <c r="C8" s="219"/>
      <c r="D8" s="153">
        <v>1445</v>
      </c>
      <c r="E8" s="154">
        <v>88675.85</v>
      </c>
      <c r="F8" s="155">
        <v>334</v>
      </c>
      <c r="G8" s="156">
        <v>6375.23</v>
      </c>
      <c r="H8" s="153">
        <v>60</v>
      </c>
      <c r="I8" s="154">
        <v>13844.16</v>
      </c>
      <c r="J8" s="155">
        <v>324</v>
      </c>
      <c r="K8" s="156">
        <v>102903.15000000001</v>
      </c>
      <c r="L8" s="89"/>
      <c r="M8" s="88"/>
      <c r="N8" s="130"/>
      <c r="O8" s="94" t="s">
        <v>103</v>
      </c>
      <c r="P8" s="107"/>
      <c r="Q8" s="98">
        <f>Q7/Q$13</f>
        <v>0.175039274493002</v>
      </c>
      <c r="R8" s="99">
        <f>R7/R$13</f>
        <v>3.5145385650297581E-2</v>
      </c>
      <c r="S8" s="100" t="s">
        <v>104</v>
      </c>
    </row>
    <row r="9" spans="1:19" ht="20.100000000000001" customHeight="1">
      <c r="B9" s="219" t="s">
        <v>116</v>
      </c>
      <c r="C9" s="219"/>
      <c r="D9" s="153">
        <v>1901</v>
      </c>
      <c r="E9" s="154">
        <v>131469.78</v>
      </c>
      <c r="F9" s="155">
        <v>487</v>
      </c>
      <c r="G9" s="156">
        <v>10473.99</v>
      </c>
      <c r="H9" s="153">
        <v>330</v>
      </c>
      <c r="I9" s="154">
        <v>68241.58</v>
      </c>
      <c r="J9" s="155">
        <v>414</v>
      </c>
      <c r="K9" s="156">
        <v>132907.70000000001</v>
      </c>
      <c r="L9" s="89"/>
      <c r="M9" s="88"/>
      <c r="N9" s="126" t="s">
        <v>108</v>
      </c>
      <c r="O9" s="127"/>
      <c r="P9" s="135"/>
      <c r="Q9" s="128">
        <v>3874</v>
      </c>
      <c r="R9" s="129">
        <v>862512.8199999996</v>
      </c>
      <c r="S9" s="129">
        <f>R9/Q9*100</f>
        <v>22264.140939597306</v>
      </c>
    </row>
    <row r="10" spans="1:19" ht="20.100000000000001" customHeight="1">
      <c r="B10" s="219" t="s">
        <v>117</v>
      </c>
      <c r="C10" s="219"/>
      <c r="D10" s="153">
        <v>4755</v>
      </c>
      <c r="E10" s="154">
        <v>294313.43000000005</v>
      </c>
      <c r="F10" s="155">
        <v>888</v>
      </c>
      <c r="G10" s="156">
        <v>17299.090000000004</v>
      </c>
      <c r="H10" s="153">
        <v>582</v>
      </c>
      <c r="I10" s="154">
        <v>140623.91</v>
      </c>
      <c r="J10" s="155">
        <v>980</v>
      </c>
      <c r="K10" s="156">
        <v>311472.34000000003</v>
      </c>
      <c r="L10" s="89"/>
      <c r="M10" s="88"/>
      <c r="N10" s="95"/>
      <c r="O10" s="94" t="s">
        <v>103</v>
      </c>
      <c r="P10" s="107"/>
      <c r="Q10" s="98">
        <f>Q9/Q$13</f>
        <v>6.9158811768066264E-2</v>
      </c>
      <c r="R10" s="99">
        <f>R9/R$13</f>
        <v>0.16257845146622618</v>
      </c>
      <c r="S10" s="100" t="s">
        <v>104</v>
      </c>
    </row>
    <row r="11" spans="1:19" ht="20.100000000000001" customHeight="1">
      <c r="B11" s="219" t="s">
        <v>118</v>
      </c>
      <c r="C11" s="219"/>
      <c r="D11" s="153">
        <v>9701</v>
      </c>
      <c r="E11" s="154">
        <v>567842.35000000021</v>
      </c>
      <c r="F11" s="155">
        <v>2377</v>
      </c>
      <c r="G11" s="156">
        <v>42111.449999999975</v>
      </c>
      <c r="H11" s="153">
        <v>1185</v>
      </c>
      <c r="I11" s="154">
        <v>271801.91000000003</v>
      </c>
      <c r="J11" s="155">
        <v>1660</v>
      </c>
      <c r="K11" s="156">
        <v>483190.2900000001</v>
      </c>
      <c r="L11" s="89"/>
      <c r="M11" s="88"/>
      <c r="N11" s="126" t="s">
        <v>109</v>
      </c>
      <c r="O11" s="127"/>
      <c r="P11" s="135"/>
      <c r="Q11" s="101">
        <v>6798</v>
      </c>
      <c r="R11" s="102">
        <v>2108343.6100000008</v>
      </c>
      <c r="S11" s="102">
        <f>R11/Q11*100</f>
        <v>31014.17490438365</v>
      </c>
    </row>
    <row r="12" spans="1:19" ht="20.100000000000001" customHeight="1" thickBot="1">
      <c r="B12" s="220" t="s">
        <v>119</v>
      </c>
      <c r="C12" s="220"/>
      <c r="D12" s="157">
        <v>2813</v>
      </c>
      <c r="E12" s="158">
        <v>179834.12000000002</v>
      </c>
      <c r="F12" s="159">
        <v>940</v>
      </c>
      <c r="G12" s="160">
        <v>18377.38</v>
      </c>
      <c r="H12" s="157">
        <v>309</v>
      </c>
      <c r="I12" s="158">
        <v>60646.439999999995</v>
      </c>
      <c r="J12" s="159">
        <v>739</v>
      </c>
      <c r="K12" s="160">
        <v>224613.43000000002</v>
      </c>
      <c r="L12" s="89"/>
      <c r="M12" s="88"/>
      <c r="N12" s="125"/>
      <c r="O12" s="84" t="s">
        <v>103</v>
      </c>
      <c r="P12" s="108"/>
      <c r="Q12" s="103">
        <f>Q11/Q$13</f>
        <v>0.12135818337617824</v>
      </c>
      <c r="R12" s="104">
        <f>R11/R$13</f>
        <v>0.3974100225808973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35539</v>
      </c>
      <c r="E13" s="149">
        <v>2147899.8799999985</v>
      </c>
      <c r="F13" s="151">
        <v>9805</v>
      </c>
      <c r="G13" s="152">
        <v>186453.64999999976</v>
      </c>
      <c r="H13" s="150">
        <v>3874</v>
      </c>
      <c r="I13" s="149">
        <v>862512.8199999996</v>
      </c>
      <c r="J13" s="151">
        <v>6798</v>
      </c>
      <c r="K13" s="152">
        <v>2108343.6100000008</v>
      </c>
      <c r="M13" s="58"/>
      <c r="N13" s="131" t="s">
        <v>110</v>
      </c>
      <c r="O13" s="132"/>
      <c r="P13" s="133"/>
      <c r="Q13" s="96">
        <f>Q5+Q7+Q9+Q11</f>
        <v>56016</v>
      </c>
      <c r="R13" s="97">
        <f>R5+R7+R9+R11</f>
        <v>5305209.959999999</v>
      </c>
      <c r="S13" s="97">
        <f>R13/Q13*100</f>
        <v>9470.8832476435291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0.64876727680239077</v>
      </c>
      <c r="O16" s="58">
        <f>F5/(D5+F5+H5+J5)</f>
        <v>0.18911094508778484</v>
      </c>
      <c r="P16" s="58">
        <f>H5/(D5+F5+H5+J5)</f>
        <v>4.9495704146432576E-2</v>
      </c>
      <c r="Q16" s="58">
        <f>J5/(D5+F5+H5+J5)</f>
        <v>0.11262607396339186</v>
      </c>
    </row>
    <row r="17" spans="13:17" ht="20.100000000000001" customHeight="1">
      <c r="M17" s="14" t="s">
        <v>132</v>
      </c>
      <c r="N17" s="58">
        <f t="shared" ref="N17:N23" si="0">D6/(D6+F6+H6+J6)</f>
        <v>0.62150000000000005</v>
      </c>
      <c r="O17" s="58">
        <f t="shared" ref="O17:O23" si="1">F6/(D6+F6+H6+J6)</f>
        <v>0.21837500000000001</v>
      </c>
      <c r="P17" s="58">
        <f t="shared" ref="P17:P23" si="2">H6/(D6+F6+H6+J6)</f>
        <v>5.0999999999999997E-2</v>
      </c>
      <c r="Q17" s="58">
        <f t="shared" ref="Q17:Q23" si="3">J6/(D6+F6+H6+J6)</f>
        <v>0.109125</v>
      </c>
    </row>
    <row r="18" spans="13:17" ht="20.100000000000001" customHeight="1">
      <c r="M18" s="14" t="s">
        <v>133</v>
      </c>
      <c r="N18" s="58">
        <f t="shared" si="0"/>
        <v>0.59107002360346184</v>
      </c>
      <c r="O18" s="58">
        <f t="shared" si="1"/>
        <v>0.19807238394964594</v>
      </c>
      <c r="P18" s="58">
        <f t="shared" si="2"/>
        <v>9.2446892210857598E-2</v>
      </c>
      <c r="Q18" s="58">
        <f t="shared" si="3"/>
        <v>0.11841070023603462</v>
      </c>
    </row>
    <row r="19" spans="13:17" ht="20.100000000000001" customHeight="1">
      <c r="M19" s="14" t="s">
        <v>134</v>
      </c>
      <c r="N19" s="58">
        <f t="shared" si="0"/>
        <v>0.66805362921867772</v>
      </c>
      <c r="O19" s="58">
        <f t="shared" si="1"/>
        <v>0.15441516412390199</v>
      </c>
      <c r="P19" s="58">
        <f t="shared" si="2"/>
        <v>2.7739251040221916E-2</v>
      </c>
      <c r="Q19" s="58">
        <f t="shared" si="3"/>
        <v>0.14979195561719832</v>
      </c>
    </row>
    <row r="20" spans="13:17" ht="20.100000000000001" customHeight="1">
      <c r="M20" s="14" t="s">
        <v>135</v>
      </c>
      <c r="N20" s="58">
        <f t="shared" si="0"/>
        <v>0.60696040868454659</v>
      </c>
      <c r="O20" s="58">
        <f t="shared" si="1"/>
        <v>0.15549169859514686</v>
      </c>
      <c r="P20" s="58">
        <f t="shared" si="2"/>
        <v>0.1053639846743295</v>
      </c>
      <c r="Q20" s="58">
        <f t="shared" si="3"/>
        <v>0.13218390804597702</v>
      </c>
    </row>
    <row r="21" spans="13:17" ht="20.100000000000001" customHeight="1">
      <c r="M21" s="14" t="s">
        <v>136</v>
      </c>
      <c r="N21" s="58">
        <f t="shared" si="0"/>
        <v>0.65995836224843862</v>
      </c>
      <c r="O21" s="58">
        <f t="shared" si="1"/>
        <v>0.12324774462179042</v>
      </c>
      <c r="P21" s="58">
        <f t="shared" si="2"/>
        <v>8.0777238029146423E-2</v>
      </c>
      <c r="Q21" s="58">
        <f t="shared" si="3"/>
        <v>0.13601665510062458</v>
      </c>
    </row>
    <row r="22" spans="13:17" ht="20.100000000000001" customHeight="1">
      <c r="M22" s="14" t="s">
        <v>137</v>
      </c>
      <c r="N22" s="58">
        <f t="shared" si="0"/>
        <v>0.65007036118742878</v>
      </c>
      <c r="O22" s="58">
        <f t="shared" si="1"/>
        <v>0.15928432620786706</v>
      </c>
      <c r="P22" s="58">
        <f t="shared" si="2"/>
        <v>7.9407625812504185E-2</v>
      </c>
      <c r="Q22" s="58">
        <f t="shared" si="3"/>
        <v>0.11123768679219996</v>
      </c>
    </row>
    <row r="23" spans="13:17" ht="20.100000000000001" customHeight="1">
      <c r="M23" s="14" t="s">
        <v>138</v>
      </c>
      <c r="N23" s="58">
        <f t="shared" si="0"/>
        <v>0.58591960008331601</v>
      </c>
      <c r="O23" s="58">
        <f t="shared" si="1"/>
        <v>0.19579254322016246</v>
      </c>
      <c r="P23" s="58">
        <f t="shared" si="2"/>
        <v>6.436159133513851E-2</v>
      </c>
      <c r="Q23" s="58">
        <f t="shared" si="3"/>
        <v>0.15392626536138304</v>
      </c>
    </row>
    <row r="24" spans="13:17" ht="20.100000000000001" customHeight="1">
      <c r="M24" s="14" t="s">
        <v>139</v>
      </c>
      <c r="N24" s="58">
        <f t="shared" ref="N24" si="4">D13/(D13+F13+H13+J13)</f>
        <v>0.63444373036275348</v>
      </c>
      <c r="O24" s="58">
        <f t="shared" ref="O24" si="5">F13/(D13+F13+H13+J13)</f>
        <v>0.175039274493002</v>
      </c>
      <c r="P24" s="58">
        <f t="shared" ref="P24" si="6">H13/(D13+F13+H13+J13)</f>
        <v>6.9158811768066264E-2</v>
      </c>
      <c r="Q24" s="58">
        <f t="shared" ref="Q24" si="7">J13/(D13+F13+H13+J13)</f>
        <v>0.12135818337617824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0.41923224427466355</v>
      </c>
      <c r="O29" s="58">
        <f>G5/(E5+G5+I5+K5)</f>
        <v>4.1816548375361973E-2</v>
      </c>
      <c r="P29" s="58">
        <f>I5/(E5+G5+I5+K5)</f>
        <v>0.11866895516890698</v>
      </c>
      <c r="Q29" s="58">
        <f>K5/(E5+G5+I5+K5)</f>
        <v>0.42028225218106757</v>
      </c>
    </row>
    <row r="30" spans="13:17" ht="20.100000000000001" customHeight="1">
      <c r="M30" s="14" t="s">
        <v>132</v>
      </c>
      <c r="N30" s="58">
        <f t="shared" ref="N30:N37" si="8">E6/(E6+G6+I6+K6)</f>
        <v>0.44323371144228452</v>
      </c>
      <c r="O30" s="58">
        <f t="shared" ref="O30:O37" si="9">G6/(E6+G6+I6+K6)</f>
        <v>4.7829276020816193E-2</v>
      </c>
      <c r="P30" s="58">
        <f t="shared" ref="P30:P37" si="10">I6/(E6+G6+I6+K6)</f>
        <v>0.12631513950632822</v>
      </c>
      <c r="Q30" s="58">
        <f t="shared" ref="Q30:Q37" si="11">K6/(E6+G6+I6+K6)</f>
        <v>0.38262187303057121</v>
      </c>
    </row>
    <row r="31" spans="13:17" ht="20.100000000000001" customHeight="1">
      <c r="M31" s="14" t="s">
        <v>133</v>
      </c>
      <c r="N31" s="58">
        <f t="shared" si="8"/>
        <v>0.3638828341166947</v>
      </c>
      <c r="O31" s="58">
        <f t="shared" si="9"/>
        <v>3.8158295373536481E-2</v>
      </c>
      <c r="P31" s="58">
        <f t="shared" si="10"/>
        <v>0.21583332326442167</v>
      </c>
      <c r="Q31" s="58">
        <f t="shared" si="11"/>
        <v>0.3821255472453472</v>
      </c>
    </row>
    <row r="32" spans="13:17" ht="20.100000000000001" customHeight="1">
      <c r="M32" s="14" t="s">
        <v>134</v>
      </c>
      <c r="N32" s="58">
        <f t="shared" si="8"/>
        <v>0.41868047250028673</v>
      </c>
      <c r="O32" s="58">
        <f t="shared" si="9"/>
        <v>3.0100464880776473E-2</v>
      </c>
      <c r="P32" s="58">
        <f t="shared" si="10"/>
        <v>6.5364802820266951E-2</v>
      </c>
      <c r="Q32" s="58">
        <f t="shared" si="11"/>
        <v>0.48585425979866986</v>
      </c>
    </row>
    <row r="33" spans="13:17" ht="20.100000000000001" customHeight="1">
      <c r="M33" s="14" t="s">
        <v>135</v>
      </c>
      <c r="N33" s="58">
        <f t="shared" si="8"/>
        <v>0.38318986642253466</v>
      </c>
      <c r="O33" s="58">
        <f t="shared" si="9"/>
        <v>3.0528132237012669E-2</v>
      </c>
      <c r="P33" s="58">
        <f t="shared" si="10"/>
        <v>0.19890108528867023</v>
      </c>
      <c r="Q33" s="58">
        <f t="shared" si="11"/>
        <v>0.38738091605178249</v>
      </c>
    </row>
    <row r="34" spans="13:17" ht="20.100000000000001" customHeight="1">
      <c r="M34" s="14" t="s">
        <v>136</v>
      </c>
      <c r="N34" s="58">
        <f t="shared" si="8"/>
        <v>0.38537390371986963</v>
      </c>
      <c r="O34" s="58">
        <f t="shared" si="9"/>
        <v>2.2651422478754568E-2</v>
      </c>
      <c r="P34" s="58">
        <f t="shared" si="10"/>
        <v>0.18413289924639728</v>
      </c>
      <c r="Q34" s="58">
        <f t="shared" si="11"/>
        <v>0.40784177455497861</v>
      </c>
    </row>
    <row r="35" spans="13:17" ht="20.100000000000001" customHeight="1">
      <c r="M35" s="14" t="s">
        <v>137</v>
      </c>
      <c r="N35" s="58">
        <f t="shared" si="8"/>
        <v>0.41601817947376679</v>
      </c>
      <c r="O35" s="58">
        <f t="shared" si="9"/>
        <v>3.0852099643502356E-2</v>
      </c>
      <c r="P35" s="58">
        <f t="shared" si="10"/>
        <v>0.19913015606478204</v>
      </c>
      <c r="Q35" s="58">
        <f t="shared" si="11"/>
        <v>0.35399956481794886</v>
      </c>
    </row>
    <row r="36" spans="13:17" ht="20.100000000000001" customHeight="1">
      <c r="M36" s="14" t="s">
        <v>138</v>
      </c>
      <c r="N36" s="58">
        <f t="shared" si="8"/>
        <v>0.37196436264674781</v>
      </c>
      <c r="O36" s="58">
        <f t="shared" si="9"/>
        <v>3.8011309749323936E-2</v>
      </c>
      <c r="P36" s="58">
        <f t="shared" si="10"/>
        <v>0.12543956842780574</v>
      </c>
      <c r="Q36" s="58">
        <f t="shared" si="11"/>
        <v>0.46458475917612246</v>
      </c>
    </row>
    <row r="37" spans="13:17" ht="20.100000000000001" customHeight="1">
      <c r="M37" s="14" t="s">
        <v>139</v>
      </c>
      <c r="N37" s="58">
        <f t="shared" si="8"/>
        <v>0.40486614030257889</v>
      </c>
      <c r="O37" s="58">
        <f t="shared" si="9"/>
        <v>3.5145385650297581E-2</v>
      </c>
      <c r="P37" s="58">
        <f t="shared" si="10"/>
        <v>0.16257845146622618</v>
      </c>
      <c r="Q37" s="58">
        <f t="shared" si="11"/>
        <v>0.3974100225808973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B10:C10"/>
    <mergeCell ref="B11:C11"/>
    <mergeCell ref="B12:C12"/>
    <mergeCell ref="D3:E3"/>
    <mergeCell ref="B5:C5"/>
    <mergeCell ref="B6:C6"/>
    <mergeCell ref="B7:C7"/>
    <mergeCell ref="B8:C8"/>
    <mergeCell ref="F3:G3"/>
    <mergeCell ref="H3:I3"/>
    <mergeCell ref="J3:K3"/>
    <mergeCell ref="B3:C4"/>
    <mergeCell ref="B9:C9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46"/>
      <c r="D3" s="247"/>
      <c r="E3" s="250" t="s">
        <v>51</v>
      </c>
      <c r="F3" s="239" t="s">
        <v>98</v>
      </c>
      <c r="G3" s="250" t="s">
        <v>56</v>
      </c>
      <c r="H3" s="239" t="s">
        <v>98</v>
      </c>
    </row>
    <row r="4" spans="1:14" s="14" customFormat="1" ht="20.100000000000001" customHeight="1" thickBot="1">
      <c r="B4" s="204"/>
      <c r="C4" s="248"/>
      <c r="D4" s="249"/>
      <c r="E4" s="251"/>
      <c r="F4" s="240"/>
      <c r="G4" s="251"/>
      <c r="H4" s="240"/>
      <c r="N4" s="24"/>
    </row>
    <row r="5" spans="1:14" s="14" customFormat="1" ht="20.100000000000001" customHeight="1" thickTop="1">
      <c r="B5" s="241" t="s">
        <v>68</v>
      </c>
      <c r="C5" s="242" t="s">
        <v>3</v>
      </c>
      <c r="D5" s="243"/>
      <c r="E5" s="163">
        <v>4876</v>
      </c>
      <c r="F5" s="164">
        <f t="shared" ref="F5:F16" si="0">E5/SUM(E$5:E$16)</f>
        <v>0.13720138439460874</v>
      </c>
      <c r="G5" s="165">
        <v>325053.62</v>
      </c>
      <c r="H5" s="166">
        <f t="shared" ref="H5:H16" si="1">G5/SUM(G$5:G$16)</f>
        <v>0.15133555480248922</v>
      </c>
      <c r="N5" s="24"/>
    </row>
    <row r="6" spans="1:14" s="14" customFormat="1" ht="20.100000000000001" customHeight="1">
      <c r="B6" s="237"/>
      <c r="C6" s="244" t="s">
        <v>8</v>
      </c>
      <c r="D6" s="245"/>
      <c r="E6" s="167">
        <v>210</v>
      </c>
      <c r="F6" s="168">
        <f t="shared" si="0"/>
        <v>5.9090013787669888E-3</v>
      </c>
      <c r="G6" s="169">
        <v>15297.269999999999</v>
      </c>
      <c r="H6" s="170">
        <f t="shared" si="1"/>
        <v>7.1219660387522345E-3</v>
      </c>
      <c r="N6" s="24"/>
    </row>
    <row r="7" spans="1:14" s="14" customFormat="1" ht="20.100000000000001" customHeight="1">
      <c r="B7" s="237"/>
      <c r="C7" s="244" t="s">
        <v>9</v>
      </c>
      <c r="D7" s="245"/>
      <c r="E7" s="167">
        <v>2654</v>
      </c>
      <c r="F7" s="168">
        <f t="shared" si="0"/>
        <v>7.4678522186893276E-2</v>
      </c>
      <c r="G7" s="169">
        <v>125420.29000000004</v>
      </c>
      <c r="H7" s="170">
        <f t="shared" si="1"/>
        <v>5.8392055964917713E-2</v>
      </c>
      <c r="N7" s="24"/>
    </row>
    <row r="8" spans="1:14" s="14" customFormat="1" ht="20.100000000000001" customHeight="1">
      <c r="B8" s="237"/>
      <c r="C8" s="244" t="s">
        <v>10</v>
      </c>
      <c r="D8" s="245"/>
      <c r="E8" s="167">
        <v>470</v>
      </c>
      <c r="F8" s="168">
        <f t="shared" si="0"/>
        <v>1.3224907847716592E-2</v>
      </c>
      <c r="G8" s="169">
        <v>21854.650000000005</v>
      </c>
      <c r="H8" s="170">
        <f t="shared" si="1"/>
        <v>1.0174892323193392E-2</v>
      </c>
      <c r="N8" s="24"/>
    </row>
    <row r="9" spans="1:14" s="14" customFormat="1" ht="20.100000000000001" customHeight="1">
      <c r="B9" s="237"/>
      <c r="C9" s="225" t="s">
        <v>70</v>
      </c>
      <c r="D9" s="226"/>
      <c r="E9" s="167">
        <v>5353</v>
      </c>
      <c r="F9" s="168">
        <f t="shared" si="0"/>
        <v>0.15062325895495091</v>
      </c>
      <c r="G9" s="169">
        <v>73420.87000000001</v>
      </c>
      <c r="H9" s="170">
        <f t="shared" si="1"/>
        <v>3.4182631454870237E-2</v>
      </c>
      <c r="N9" s="24"/>
    </row>
    <row r="10" spans="1:14" s="14" customFormat="1" ht="20.100000000000001" customHeight="1">
      <c r="B10" s="237"/>
      <c r="C10" s="244" t="s">
        <v>54</v>
      </c>
      <c r="D10" s="245"/>
      <c r="E10" s="167">
        <v>6975</v>
      </c>
      <c r="F10" s="168">
        <f t="shared" si="0"/>
        <v>0.19626326008047498</v>
      </c>
      <c r="G10" s="169">
        <v>804108.27999999991</v>
      </c>
      <c r="H10" s="170">
        <f t="shared" si="1"/>
        <v>0.37436953532489603</v>
      </c>
      <c r="N10" s="24"/>
    </row>
    <row r="11" spans="1:14" s="14" customFormat="1" ht="20.100000000000001" customHeight="1">
      <c r="B11" s="237"/>
      <c r="C11" s="244" t="s">
        <v>55</v>
      </c>
      <c r="D11" s="245"/>
      <c r="E11" s="167">
        <v>3075</v>
      </c>
      <c r="F11" s="168">
        <f t="shared" si="0"/>
        <v>8.6524663046230896E-2</v>
      </c>
      <c r="G11" s="169">
        <v>273182.94</v>
      </c>
      <c r="H11" s="170">
        <f t="shared" si="1"/>
        <v>0.12718606790927331</v>
      </c>
      <c r="N11" s="24"/>
    </row>
    <row r="12" spans="1:14" s="14" customFormat="1" ht="20.100000000000001" customHeight="1">
      <c r="B12" s="237"/>
      <c r="C12" s="225" t="s">
        <v>151</v>
      </c>
      <c r="D12" s="226"/>
      <c r="E12" s="167">
        <v>1099</v>
      </c>
      <c r="F12" s="168">
        <f t="shared" si="0"/>
        <v>3.0923773882213904E-2</v>
      </c>
      <c r="G12" s="169">
        <v>131597.94</v>
      </c>
      <c r="H12" s="170">
        <f t="shared" si="1"/>
        <v>6.1268190954971331E-2</v>
      </c>
      <c r="N12" s="24"/>
    </row>
    <row r="13" spans="1:14" s="14" customFormat="1" ht="20.100000000000001" customHeight="1">
      <c r="B13" s="237"/>
      <c r="C13" s="225" t="s">
        <v>149</v>
      </c>
      <c r="D13" s="226"/>
      <c r="E13" s="167">
        <v>219</v>
      </c>
      <c r="F13" s="168">
        <f t="shared" si="0"/>
        <v>6.1622442949998595E-3</v>
      </c>
      <c r="G13" s="169">
        <v>17108.300000000003</v>
      </c>
      <c r="H13" s="170">
        <f t="shared" si="1"/>
        <v>7.9651291753878237E-3</v>
      </c>
      <c r="N13" s="24"/>
    </row>
    <row r="14" spans="1:14" s="14" customFormat="1" ht="20.100000000000001" customHeight="1">
      <c r="B14" s="237"/>
      <c r="C14" s="225" t="s">
        <v>150</v>
      </c>
      <c r="D14" s="226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37"/>
      <c r="C15" s="225" t="s">
        <v>72</v>
      </c>
      <c r="D15" s="226"/>
      <c r="E15" s="167">
        <v>9550</v>
      </c>
      <c r="F15" s="168">
        <f t="shared" si="0"/>
        <v>0.26871887222487972</v>
      </c>
      <c r="G15" s="169">
        <v>132849.63</v>
      </c>
      <c r="H15" s="170">
        <f t="shared" si="1"/>
        <v>6.1850941581131802E-2</v>
      </c>
      <c r="N15" s="24"/>
    </row>
    <row r="16" spans="1:14" s="14" customFormat="1" ht="20.100000000000001" customHeight="1">
      <c r="B16" s="238"/>
      <c r="C16" s="252" t="s">
        <v>71</v>
      </c>
      <c r="D16" s="253"/>
      <c r="E16" s="171">
        <v>1058</v>
      </c>
      <c r="F16" s="172">
        <f t="shared" si="0"/>
        <v>2.9770111708264161E-2</v>
      </c>
      <c r="G16" s="173">
        <v>228006.09000000003</v>
      </c>
      <c r="H16" s="174">
        <f t="shared" si="1"/>
        <v>0.10615303447011694</v>
      </c>
      <c r="N16" s="24"/>
    </row>
    <row r="17" spans="2:8" s="14" customFormat="1" ht="20.100000000000001" hidden="1" customHeight="1">
      <c r="B17" s="236" t="s">
        <v>69</v>
      </c>
      <c r="C17" s="232" t="s">
        <v>83</v>
      </c>
      <c r="D17" s="23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37"/>
      <c r="C18" s="225" t="s">
        <v>84</v>
      </c>
      <c r="D18" s="226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37"/>
      <c r="C19" s="225" t="s">
        <v>85</v>
      </c>
      <c r="D19" s="226"/>
      <c r="E19" s="167">
        <v>831</v>
      </c>
      <c r="F19" s="168">
        <f t="shared" si="2"/>
        <v>8.4752677205507387E-2</v>
      </c>
      <c r="G19" s="169">
        <v>26809.030000000002</v>
      </c>
      <c r="H19" s="170">
        <f t="shared" si="3"/>
        <v>0.14378388409130097</v>
      </c>
    </row>
    <row r="20" spans="2:8" s="14" customFormat="1" ht="20.100000000000001" customHeight="1">
      <c r="B20" s="237"/>
      <c r="C20" s="225" t="s">
        <v>86</v>
      </c>
      <c r="D20" s="226"/>
      <c r="E20" s="167">
        <v>214</v>
      </c>
      <c r="F20" s="168">
        <f t="shared" si="2"/>
        <v>2.1825599184089751E-2</v>
      </c>
      <c r="G20" s="169">
        <v>8035.74</v>
      </c>
      <c r="H20" s="170">
        <f t="shared" si="3"/>
        <v>4.3097788646132694E-2</v>
      </c>
    </row>
    <row r="21" spans="2:8" s="14" customFormat="1" ht="20.100000000000001" customHeight="1">
      <c r="B21" s="237"/>
      <c r="C21" s="225" t="s">
        <v>87</v>
      </c>
      <c r="D21" s="226"/>
      <c r="E21" s="167">
        <v>533</v>
      </c>
      <c r="F21" s="168">
        <f t="shared" si="2"/>
        <v>5.4360020397756247E-2</v>
      </c>
      <c r="G21" s="169">
        <v>6578.4799999999987</v>
      </c>
      <c r="H21" s="170">
        <f t="shared" si="3"/>
        <v>3.5282119711788948E-2</v>
      </c>
    </row>
    <row r="22" spans="2:8" s="14" customFormat="1" ht="20.100000000000001" hidden="1" customHeight="1">
      <c r="B22" s="237"/>
      <c r="C22" s="225" t="s">
        <v>88</v>
      </c>
      <c r="D22" s="226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37"/>
      <c r="C23" s="225" t="s">
        <v>89</v>
      </c>
      <c r="D23" s="226"/>
      <c r="E23" s="167">
        <v>2507</v>
      </c>
      <c r="F23" s="168">
        <f t="shared" si="2"/>
        <v>0.2556858745537991</v>
      </c>
      <c r="G23" s="169">
        <v>87522.190000000017</v>
      </c>
      <c r="H23" s="170">
        <f t="shared" si="3"/>
        <v>0.4694045410213209</v>
      </c>
    </row>
    <row r="24" spans="2:8" s="14" customFormat="1" ht="20.100000000000001" customHeight="1">
      <c r="B24" s="237"/>
      <c r="C24" s="225" t="s">
        <v>90</v>
      </c>
      <c r="D24" s="226"/>
      <c r="E24" s="167">
        <v>50</v>
      </c>
      <c r="F24" s="168">
        <f t="shared" si="2"/>
        <v>5.0994390617032127E-3</v>
      </c>
      <c r="G24" s="169">
        <v>2129.04</v>
      </c>
      <c r="H24" s="170">
        <f t="shared" si="3"/>
        <v>1.1418601888458604E-2</v>
      </c>
    </row>
    <row r="25" spans="2:8" s="14" customFormat="1" ht="20.100000000000001" customHeight="1">
      <c r="B25" s="237"/>
      <c r="C25" s="225" t="s">
        <v>144</v>
      </c>
      <c r="D25" s="226"/>
      <c r="E25" s="167">
        <v>5</v>
      </c>
      <c r="F25" s="168">
        <f t="shared" si="2"/>
        <v>5.099439061703213E-4</v>
      </c>
      <c r="G25" s="169">
        <v>256.47000000000003</v>
      </c>
      <c r="H25" s="170">
        <f t="shared" si="3"/>
        <v>1.3755161135220468E-3</v>
      </c>
    </row>
    <row r="26" spans="2:8" s="14" customFormat="1" ht="20.100000000000001" customHeight="1">
      <c r="B26" s="237"/>
      <c r="C26" s="225" t="s">
        <v>145</v>
      </c>
      <c r="D26" s="226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37"/>
      <c r="C27" s="225" t="s">
        <v>92</v>
      </c>
      <c r="D27" s="226"/>
      <c r="E27" s="167">
        <v>5441</v>
      </c>
      <c r="F27" s="168">
        <f t="shared" si="2"/>
        <v>0.55492095869454361</v>
      </c>
      <c r="G27" s="169">
        <v>36345.51</v>
      </c>
      <c r="H27" s="170">
        <f t="shared" si="3"/>
        <v>0.19493053635581817</v>
      </c>
    </row>
    <row r="28" spans="2:8" s="14" customFormat="1" ht="20.100000000000001" customHeight="1">
      <c r="B28" s="238"/>
      <c r="C28" s="225" t="s">
        <v>91</v>
      </c>
      <c r="D28" s="226"/>
      <c r="E28" s="171">
        <v>224</v>
      </c>
      <c r="F28" s="172">
        <f t="shared" si="2"/>
        <v>2.2845486996430391E-2</v>
      </c>
      <c r="G28" s="173">
        <v>18777.189999999999</v>
      </c>
      <c r="H28" s="174">
        <f t="shared" si="3"/>
        <v>0.10070701217165766</v>
      </c>
    </row>
    <row r="29" spans="2:8" s="14" customFormat="1" ht="20.100000000000001" customHeight="1">
      <c r="B29" s="234" t="s">
        <v>82</v>
      </c>
      <c r="C29" s="232" t="s">
        <v>73</v>
      </c>
      <c r="D29" s="233"/>
      <c r="E29" s="175">
        <v>255</v>
      </c>
      <c r="F29" s="176">
        <f t="shared" ref="F29:F40" si="4">E29/SUM(E$29:E$40)</f>
        <v>6.5823438306659779E-2</v>
      </c>
      <c r="G29" s="177">
        <v>44013.61</v>
      </c>
      <c r="H29" s="178">
        <f t="shared" ref="H29:H40" si="5">G29/SUM(G$29:G$40)</f>
        <v>5.1029513972905352E-2</v>
      </c>
    </row>
    <row r="30" spans="2:8" s="14" customFormat="1" ht="20.100000000000001" customHeight="1">
      <c r="B30" s="235"/>
      <c r="C30" s="225" t="s">
        <v>74</v>
      </c>
      <c r="D30" s="226"/>
      <c r="E30" s="167">
        <v>3</v>
      </c>
      <c r="F30" s="168">
        <f t="shared" si="4"/>
        <v>7.7439339184305622E-4</v>
      </c>
      <c r="G30" s="169">
        <v>553.04999999999995</v>
      </c>
      <c r="H30" s="170">
        <f t="shared" si="5"/>
        <v>6.412078605393946E-4</v>
      </c>
    </row>
    <row r="31" spans="2:8" s="14" customFormat="1" ht="20.100000000000001" customHeight="1">
      <c r="B31" s="235"/>
      <c r="C31" s="225" t="s">
        <v>75</v>
      </c>
      <c r="D31" s="226"/>
      <c r="E31" s="167">
        <v>115</v>
      </c>
      <c r="F31" s="168">
        <f t="shared" si="4"/>
        <v>2.9685080020650491E-2</v>
      </c>
      <c r="G31" s="169">
        <v>15739.1</v>
      </c>
      <c r="H31" s="170">
        <f t="shared" si="5"/>
        <v>1.8247960650602271E-2</v>
      </c>
    </row>
    <row r="32" spans="2:8" s="14" customFormat="1" ht="20.100000000000001" customHeight="1">
      <c r="B32" s="235"/>
      <c r="C32" s="225" t="s">
        <v>76</v>
      </c>
      <c r="D32" s="226"/>
      <c r="E32" s="167">
        <v>7</v>
      </c>
      <c r="F32" s="168">
        <f t="shared" si="4"/>
        <v>1.8069179143004647E-3</v>
      </c>
      <c r="G32" s="169">
        <v>360.39</v>
      </c>
      <c r="H32" s="170">
        <f t="shared" si="5"/>
        <v>4.1783726762461334E-4</v>
      </c>
    </row>
    <row r="33" spans="2:8" s="14" customFormat="1" ht="20.100000000000001" customHeight="1">
      <c r="B33" s="235"/>
      <c r="C33" s="225" t="s">
        <v>77</v>
      </c>
      <c r="D33" s="226"/>
      <c r="E33" s="167">
        <v>565</v>
      </c>
      <c r="F33" s="168">
        <f t="shared" si="4"/>
        <v>0.14584408879710895</v>
      </c>
      <c r="G33" s="169">
        <v>130704.72</v>
      </c>
      <c r="H33" s="170">
        <f t="shared" si="5"/>
        <v>0.1515394519005526</v>
      </c>
    </row>
    <row r="34" spans="2:8" s="14" customFormat="1" ht="20.100000000000001" customHeight="1">
      <c r="B34" s="235"/>
      <c r="C34" s="225" t="s">
        <v>78</v>
      </c>
      <c r="D34" s="226"/>
      <c r="E34" s="167">
        <v>125</v>
      </c>
      <c r="F34" s="168">
        <f t="shared" si="4"/>
        <v>3.2266391326794014E-2</v>
      </c>
      <c r="G34" s="169">
        <v>9187.31</v>
      </c>
      <c r="H34" s="170">
        <f t="shared" si="5"/>
        <v>1.0651795297373087E-2</v>
      </c>
    </row>
    <row r="35" spans="2:8" s="14" customFormat="1" ht="20.100000000000001" customHeight="1">
      <c r="B35" s="235"/>
      <c r="C35" s="225" t="s">
        <v>79</v>
      </c>
      <c r="D35" s="226"/>
      <c r="E35" s="167">
        <v>1778</v>
      </c>
      <c r="F35" s="168">
        <f t="shared" si="4"/>
        <v>0.45895715023231803</v>
      </c>
      <c r="G35" s="169">
        <v>514798.92</v>
      </c>
      <c r="H35" s="170">
        <f t="shared" si="5"/>
        <v>0.59685944146314251</v>
      </c>
    </row>
    <row r="36" spans="2:8" s="14" customFormat="1" ht="20.100000000000001" customHeight="1">
      <c r="B36" s="235"/>
      <c r="C36" s="225" t="s">
        <v>80</v>
      </c>
      <c r="D36" s="226"/>
      <c r="E36" s="167">
        <v>18</v>
      </c>
      <c r="F36" s="168">
        <f t="shared" si="4"/>
        <v>4.6463603510583373E-3</v>
      </c>
      <c r="G36" s="169">
        <v>4831.8099999999995</v>
      </c>
      <c r="H36" s="170">
        <f t="shared" si="5"/>
        <v>5.6020152836684786E-3</v>
      </c>
    </row>
    <row r="37" spans="2:8" s="14" customFormat="1" ht="20.100000000000001" customHeight="1">
      <c r="B37" s="235"/>
      <c r="C37" s="225" t="s">
        <v>81</v>
      </c>
      <c r="D37" s="226"/>
      <c r="E37" s="167">
        <v>27</v>
      </c>
      <c r="F37" s="168">
        <f t="shared" si="4"/>
        <v>6.9695405265875069E-3</v>
      </c>
      <c r="G37" s="169">
        <v>5877.2099999999991</v>
      </c>
      <c r="H37" s="170">
        <f t="shared" si="5"/>
        <v>6.8140552392021245E-3</v>
      </c>
    </row>
    <row r="38" spans="2:8" s="14" customFormat="1" ht="20.100000000000001" customHeight="1">
      <c r="B38" s="235"/>
      <c r="C38" s="225" t="s">
        <v>146</v>
      </c>
      <c r="D38" s="226"/>
      <c r="E38" s="167">
        <v>68</v>
      </c>
      <c r="F38" s="168">
        <f t="shared" si="4"/>
        <v>1.7552916881775942E-2</v>
      </c>
      <c r="G38" s="169">
        <v>20502.57</v>
      </c>
      <c r="H38" s="170">
        <f t="shared" si="5"/>
        <v>2.3770742329371982E-2</v>
      </c>
    </row>
    <row r="39" spans="2:8" s="14" customFormat="1" ht="20.100000000000001" customHeight="1">
      <c r="B39" s="235"/>
      <c r="C39" s="227" t="s">
        <v>93</v>
      </c>
      <c r="D39" s="228"/>
      <c r="E39" s="167">
        <v>48</v>
      </c>
      <c r="F39" s="168">
        <f t="shared" si="4"/>
        <v>1.23902942694889E-2</v>
      </c>
      <c r="G39" s="169">
        <v>13792.79</v>
      </c>
      <c r="H39" s="184">
        <f t="shared" si="5"/>
        <v>1.5991402887205779E-2</v>
      </c>
    </row>
    <row r="40" spans="2:8" s="14" customFormat="1" ht="20.100000000000001" customHeight="1">
      <c r="B40" s="182"/>
      <c r="C40" s="252" t="s">
        <v>147</v>
      </c>
      <c r="D40" s="253"/>
      <c r="E40" s="167">
        <v>865</v>
      </c>
      <c r="F40" s="185">
        <f t="shared" si="4"/>
        <v>0.22328342798141457</v>
      </c>
      <c r="G40" s="169">
        <v>102151.34000000004</v>
      </c>
      <c r="H40" s="172">
        <f t="shared" si="5"/>
        <v>0.11843457584781178</v>
      </c>
    </row>
    <row r="41" spans="2:8" s="14" customFormat="1" ht="20.100000000000001" customHeight="1">
      <c r="B41" s="229" t="s">
        <v>94</v>
      </c>
      <c r="C41" s="232" t="s">
        <v>95</v>
      </c>
      <c r="D41" s="233"/>
      <c r="E41" s="175">
        <v>3745</v>
      </c>
      <c r="F41" s="176">
        <f>E41/SUM(E$41:E$43)</f>
        <v>0.55089732274198289</v>
      </c>
      <c r="G41" s="177">
        <v>1097962.76</v>
      </c>
      <c r="H41" s="178">
        <f>G41/SUM(G$41:G$43)</f>
        <v>0.5207703121978301</v>
      </c>
    </row>
    <row r="42" spans="2:8" s="14" customFormat="1" ht="20.100000000000001" customHeight="1">
      <c r="B42" s="230"/>
      <c r="C42" s="225" t="s">
        <v>96</v>
      </c>
      <c r="D42" s="226"/>
      <c r="E42" s="167">
        <v>2655</v>
      </c>
      <c r="F42" s="168">
        <f>E42/SUM(E$41:E$43)</f>
        <v>0.39055604589585174</v>
      </c>
      <c r="G42" s="169">
        <v>852824.38999999978</v>
      </c>
      <c r="H42" s="170">
        <f>G42/SUM(G$41:G$43)</f>
        <v>0.40449971530020185</v>
      </c>
    </row>
    <row r="43" spans="2:8" s="14" customFormat="1" ht="20.100000000000001" customHeight="1">
      <c r="B43" s="231"/>
      <c r="C43" s="225" t="s">
        <v>148</v>
      </c>
      <c r="D43" s="226"/>
      <c r="E43" s="183">
        <v>398</v>
      </c>
      <c r="F43" s="168">
        <f>E43/SUM(E$41:E$43)</f>
        <v>5.8546631362165341E-2</v>
      </c>
      <c r="G43" s="169">
        <v>157556.45999999996</v>
      </c>
      <c r="H43" s="170">
        <f>G43/SUM(G$41:G$43)</f>
        <v>7.4729972501968014E-2</v>
      </c>
    </row>
    <row r="44" spans="2:8" s="14" customFormat="1" ht="20.100000000000001" customHeight="1">
      <c r="B44" s="222" t="s">
        <v>111</v>
      </c>
      <c r="C44" s="223"/>
      <c r="D44" s="224"/>
      <c r="E44" s="144">
        <f>SUM(E5:E43)</f>
        <v>56016</v>
      </c>
      <c r="F44" s="179">
        <f>E44/E$44</f>
        <v>1</v>
      </c>
      <c r="G44" s="180">
        <f>SUM(G5:G43)</f>
        <v>5305209.959999999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C14:D14"/>
    <mergeCell ref="C26:D26"/>
    <mergeCell ref="C38:D38"/>
    <mergeCell ref="C40:D40"/>
    <mergeCell ref="C16:D16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60" t="s">
        <v>57</v>
      </c>
      <c r="C3" s="261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3562</v>
      </c>
      <c r="E4" s="67">
        <v>66235.5</v>
      </c>
      <c r="F4" s="67">
        <f>E4*1000/D4</f>
        <v>18595.030881527233</v>
      </c>
      <c r="G4" s="67">
        <v>50320</v>
      </c>
      <c r="H4" s="63">
        <f>F4/G4</f>
        <v>0.36953558985546964</v>
      </c>
      <c r="K4" s="14">
        <f>D4*G4</f>
        <v>179239840</v>
      </c>
      <c r="L4" s="14" t="s">
        <v>26</v>
      </c>
      <c r="M4" s="24">
        <f>G4-F4</f>
        <v>31724.969118472767</v>
      </c>
    </row>
    <row r="5" spans="1:13" s="14" customFormat="1" ht="20.100000000000001" customHeight="1">
      <c r="B5" s="254" t="s">
        <v>27</v>
      </c>
      <c r="C5" s="255"/>
      <c r="D5" s="64">
        <v>3925</v>
      </c>
      <c r="E5" s="68">
        <v>120259.32</v>
      </c>
      <c r="F5" s="68">
        <f t="shared" ref="F5:F13" si="0">E5*1000/D5</f>
        <v>30639.31719745223</v>
      </c>
      <c r="G5" s="68">
        <v>105310</v>
      </c>
      <c r="H5" s="65">
        <f t="shared" ref="H5:H10" si="1">F5/G5</f>
        <v>0.29094404327653811</v>
      </c>
      <c r="K5" s="14">
        <f t="shared" ref="K5:K10" si="2">D5*G5</f>
        <v>413341750</v>
      </c>
      <c r="L5" s="14" t="s">
        <v>27</v>
      </c>
      <c r="M5" s="24">
        <f t="shared" ref="M5:M10" si="3">G5-F5</f>
        <v>74670.682802547773</v>
      </c>
    </row>
    <row r="6" spans="1:13" s="14" customFormat="1" ht="20.100000000000001" customHeight="1">
      <c r="B6" s="254" t="s">
        <v>28</v>
      </c>
      <c r="C6" s="255"/>
      <c r="D6" s="64">
        <v>6315</v>
      </c>
      <c r="E6" s="68">
        <v>602939.87</v>
      </c>
      <c r="F6" s="68">
        <f t="shared" si="0"/>
        <v>95477.41409342835</v>
      </c>
      <c r="G6" s="68">
        <v>167650</v>
      </c>
      <c r="H6" s="65">
        <f t="shared" si="1"/>
        <v>0.56950440855012441</v>
      </c>
      <c r="K6" s="14">
        <f t="shared" si="2"/>
        <v>1058709750</v>
      </c>
      <c r="L6" s="14" t="s">
        <v>28</v>
      </c>
      <c r="M6" s="24">
        <f t="shared" si="3"/>
        <v>72172.58590657165</v>
      </c>
    </row>
    <row r="7" spans="1:13" s="14" customFormat="1" ht="20.100000000000001" customHeight="1">
      <c r="B7" s="254" t="s">
        <v>29</v>
      </c>
      <c r="C7" s="255"/>
      <c r="D7" s="64">
        <v>4002</v>
      </c>
      <c r="E7" s="68">
        <v>479859.64000000007</v>
      </c>
      <c r="F7" s="68">
        <f t="shared" si="0"/>
        <v>119904.9575212394</v>
      </c>
      <c r="G7" s="68">
        <v>197050</v>
      </c>
      <c r="H7" s="65">
        <f t="shared" si="1"/>
        <v>0.60850016504054505</v>
      </c>
      <c r="K7" s="14">
        <f t="shared" si="2"/>
        <v>788594100</v>
      </c>
      <c r="L7" s="14" t="s">
        <v>29</v>
      </c>
      <c r="M7" s="24">
        <f t="shared" si="3"/>
        <v>77145.042478760603</v>
      </c>
    </row>
    <row r="8" spans="1:13" s="14" customFormat="1" ht="20.100000000000001" customHeight="1">
      <c r="B8" s="254" t="s">
        <v>30</v>
      </c>
      <c r="C8" s="255"/>
      <c r="D8" s="64">
        <v>2421</v>
      </c>
      <c r="E8" s="68">
        <v>384000.31000000017</v>
      </c>
      <c r="F8" s="68">
        <f t="shared" si="0"/>
        <v>158612.27178851722</v>
      </c>
      <c r="G8" s="68">
        <v>270480</v>
      </c>
      <c r="H8" s="65">
        <f t="shared" si="1"/>
        <v>0.58641035118499418</v>
      </c>
      <c r="K8" s="14">
        <f t="shared" si="2"/>
        <v>654832080</v>
      </c>
      <c r="L8" s="14" t="s">
        <v>30</v>
      </c>
      <c r="M8" s="24">
        <f t="shared" si="3"/>
        <v>111867.72821148278</v>
      </c>
    </row>
    <row r="9" spans="1:13" s="14" customFormat="1" ht="20.100000000000001" customHeight="1">
      <c r="B9" s="254" t="s">
        <v>31</v>
      </c>
      <c r="C9" s="255"/>
      <c r="D9" s="64">
        <v>2322</v>
      </c>
      <c r="E9" s="68">
        <v>438669.4</v>
      </c>
      <c r="F9" s="68">
        <f t="shared" si="0"/>
        <v>188918.77691645134</v>
      </c>
      <c r="G9" s="68">
        <v>309380</v>
      </c>
      <c r="H9" s="65">
        <f t="shared" si="1"/>
        <v>0.61063668277345451</v>
      </c>
      <c r="K9" s="14">
        <f t="shared" si="2"/>
        <v>718380360</v>
      </c>
      <c r="L9" s="14" t="s">
        <v>31</v>
      </c>
      <c r="M9" s="24">
        <f t="shared" si="3"/>
        <v>120461.22308354866</v>
      </c>
    </row>
    <row r="10" spans="1:13" s="14" customFormat="1" ht="20.100000000000001" customHeight="1">
      <c r="B10" s="256" t="s">
        <v>32</v>
      </c>
      <c r="C10" s="257"/>
      <c r="D10" s="72">
        <v>1030</v>
      </c>
      <c r="E10" s="73">
        <v>242389.48999999996</v>
      </c>
      <c r="F10" s="73">
        <f t="shared" si="0"/>
        <v>235329.60194174753</v>
      </c>
      <c r="G10" s="73">
        <v>362170</v>
      </c>
      <c r="H10" s="75">
        <f t="shared" si="1"/>
        <v>0.64977662959866234</v>
      </c>
      <c r="K10" s="14">
        <f t="shared" si="2"/>
        <v>373035100</v>
      </c>
      <c r="L10" s="14" t="s">
        <v>32</v>
      </c>
      <c r="M10" s="24">
        <f t="shared" si="3"/>
        <v>126840.39805825247</v>
      </c>
    </row>
    <row r="11" spans="1:13" s="14" customFormat="1" ht="20.100000000000001" customHeight="1">
      <c r="B11" s="258" t="s">
        <v>64</v>
      </c>
      <c r="C11" s="259"/>
      <c r="D11" s="62">
        <f>SUM(D4:D5)</f>
        <v>7487</v>
      </c>
      <c r="E11" s="67">
        <f>SUM(E4:E5)</f>
        <v>186494.82</v>
      </c>
      <c r="F11" s="67">
        <f t="shared" si="0"/>
        <v>24909.151863229599</v>
      </c>
      <c r="G11" s="82"/>
      <c r="H11" s="63">
        <f>SUM(E4:E5)*1000/SUM(K4:K5)</f>
        <v>0.31471585203988534</v>
      </c>
    </row>
    <row r="12" spans="1:13" s="14" customFormat="1" ht="20.100000000000001" customHeight="1">
      <c r="B12" s="256" t="s">
        <v>58</v>
      </c>
      <c r="C12" s="257"/>
      <c r="D12" s="66">
        <f>SUM(D6:D10)</f>
        <v>16090</v>
      </c>
      <c r="E12" s="78">
        <f>SUM(E6:E10)</f>
        <v>2147858.71</v>
      </c>
      <c r="F12" s="69">
        <f t="shared" si="0"/>
        <v>133490.28651336234</v>
      </c>
      <c r="G12" s="83"/>
      <c r="H12" s="70">
        <f>SUM(E6:E10)*1000/SUM(K6:K10)</f>
        <v>0.59769806436523509</v>
      </c>
    </row>
    <row r="13" spans="1:13" s="14" customFormat="1" ht="20.100000000000001" customHeight="1">
      <c r="B13" s="260" t="s">
        <v>65</v>
      </c>
      <c r="C13" s="261"/>
      <c r="D13" s="71">
        <f>SUM(D11:D12)</f>
        <v>23577</v>
      </c>
      <c r="E13" s="79">
        <f>SUM(E11:E12)</f>
        <v>2334353.5299999998</v>
      </c>
      <c r="F13" s="74">
        <f t="shared" si="0"/>
        <v>99009.777749501634</v>
      </c>
      <c r="G13" s="77"/>
      <c r="H13" s="76">
        <f>SUM(E4:E10)*1000/SUM(K4:K10)</f>
        <v>0.55763960226605125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8:C8"/>
    <mergeCell ref="B3:C3"/>
    <mergeCell ref="B4:C4"/>
    <mergeCell ref="B5:C5"/>
    <mergeCell ref="B6:C6"/>
    <mergeCell ref="B7:C7"/>
    <mergeCell ref="B9:C9"/>
    <mergeCell ref="B10:C10"/>
    <mergeCell ref="B11:C11"/>
    <mergeCell ref="B12:C12"/>
    <mergeCell ref="B13:C13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04月状況（表紙）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'04月状況（表紙）'!Print_Area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2026-06-03T06:42:26Z</dcterms:modified>
</cp:coreProperties>
</file>