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915" yWindow="5130" windowWidth="15480" windowHeight="6480"/>
  </bookViews>
  <sheets>
    <sheet name="01月状況（表紙）" sheetId="6" r:id="rId1"/>
    <sheet name="人口統計" sheetId="9" r:id="rId2"/>
    <sheet name="認定者数（2-1.2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'01月状況（表紙）'!$A$1:$L$45</definedName>
    <definedName name="_xlnm.Print_Area" localSheetId="3">'給付状況（3-1）'!$A$1:$K$47</definedName>
    <definedName name="_xlnm.Print_Area" localSheetId="4">'給付状況（3-2）'!$A$1:$H$81</definedName>
    <definedName name="_xlnm.Print_Area" localSheetId="5">'給付状況（3-3）'!$A$1:$I$39</definedName>
    <definedName name="_xlnm.Print_Area" localSheetId="1">人口統計!$A$1:$I$39</definedName>
    <definedName name="_xlnm.Print_Area" localSheetId="2">'認定者数（2-1.2）'!$A$1:$L$43</definedName>
  </definedNames>
  <calcPr calcId="145621"/>
</workbook>
</file>

<file path=xl/calcChain.xml><?xml version="1.0" encoding="utf-8"?>
<calcChain xmlns="http://schemas.openxmlformats.org/spreadsheetml/2006/main">
  <c r="K30" i="10" l="1"/>
  <c r="G40" i="12" l="1"/>
  <c r="K4" i="13" l="1"/>
  <c r="H39" i="12"/>
  <c r="H38" i="12"/>
  <c r="H37" i="12"/>
  <c r="F39" i="12"/>
  <c r="F38" i="12"/>
  <c r="F37" i="12"/>
  <c r="H36" i="12"/>
  <c r="H35" i="12"/>
  <c r="H34" i="12"/>
  <c r="H33" i="12"/>
  <c r="H32" i="12"/>
  <c r="H31" i="12"/>
  <c r="H30" i="12"/>
  <c r="H29" i="12"/>
  <c r="H28" i="12"/>
  <c r="H27" i="12"/>
  <c r="F36" i="12"/>
  <c r="F35" i="12"/>
  <c r="F34" i="12"/>
  <c r="F33" i="12"/>
  <c r="F32" i="12"/>
  <c r="F31" i="12"/>
  <c r="F30" i="12"/>
  <c r="F29" i="12"/>
  <c r="F28" i="12"/>
  <c r="F27" i="12"/>
  <c r="H26" i="12"/>
  <c r="H25" i="12"/>
  <c r="H24" i="12"/>
  <c r="H23" i="12"/>
  <c r="H22" i="12"/>
  <c r="H21" i="12"/>
  <c r="H20" i="12"/>
  <c r="H19" i="12"/>
  <c r="H18" i="12"/>
  <c r="H17" i="12"/>
  <c r="H16" i="12"/>
  <c r="F26" i="12"/>
  <c r="F25" i="12"/>
  <c r="F24" i="12"/>
  <c r="F23" i="12"/>
  <c r="F22" i="12"/>
  <c r="F21" i="12"/>
  <c r="F20" i="12"/>
  <c r="F19" i="12"/>
  <c r="F18" i="12"/>
  <c r="F17" i="12"/>
  <c r="F16" i="12"/>
  <c r="H15" i="12"/>
  <c r="H14" i="12"/>
  <c r="H13" i="12"/>
  <c r="H12" i="12"/>
  <c r="H11" i="12"/>
  <c r="H10" i="12"/>
  <c r="H9" i="12"/>
  <c r="H8" i="12"/>
  <c r="H7" i="12"/>
  <c r="H6" i="12"/>
  <c r="H5" i="12"/>
  <c r="F15" i="12"/>
  <c r="F14" i="12"/>
  <c r="F13" i="12"/>
  <c r="F12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H40" i="12"/>
  <c r="E40" i="12"/>
  <c r="F40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K29" i="10"/>
  <c r="K28" i="10"/>
  <c r="K27" i="10"/>
  <c r="K26" i="10"/>
  <c r="K25" i="10"/>
  <c r="K24" i="10"/>
  <c r="K23" i="10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K7" i="10" l="1"/>
  <c r="K6" i="10"/>
  <c r="K5" i="10"/>
  <c r="J4" i="10"/>
  <c r="J8" i="10" s="1"/>
  <c r="I4" i="10"/>
  <c r="I8" i="10" s="1"/>
  <c r="H4" i="10"/>
  <c r="H8" i="10" s="1"/>
  <c r="G4" i="10"/>
  <c r="G8" i="10" s="1"/>
  <c r="F4" i="10"/>
  <c r="F8" i="10" s="1"/>
  <c r="E4" i="10"/>
  <c r="E8" i="10" s="1"/>
  <c r="D4" i="10"/>
  <c r="D8" i="10" s="1"/>
  <c r="K4" i="10" l="1"/>
  <c r="K8" i="10" l="1"/>
  <c r="G5" i="9"/>
  <c r="F5" i="9"/>
  <c r="E5" i="9"/>
  <c r="C5" i="9"/>
  <c r="D13" i="9"/>
  <c r="H13" i="9" s="1"/>
  <c r="D12" i="9"/>
  <c r="L29" i="10" s="1"/>
  <c r="D11" i="9"/>
  <c r="L28" i="10" s="1"/>
  <c r="D10" i="9"/>
  <c r="L27" i="10" s="1"/>
  <c r="D9" i="9"/>
  <c r="L26" i="10" s="1"/>
  <c r="D8" i="9"/>
  <c r="L25" i="10" s="1"/>
  <c r="D7" i="9"/>
  <c r="L24" i="10" s="1"/>
  <c r="D6" i="9"/>
  <c r="L23" i="10" s="1"/>
  <c r="H7" i="9" l="1"/>
  <c r="J7" i="9"/>
  <c r="H11" i="9"/>
  <c r="J11" i="9"/>
  <c r="H8" i="9"/>
  <c r="J8" i="9"/>
  <c r="H12" i="9"/>
  <c r="J12" i="9"/>
  <c r="H9" i="9"/>
  <c r="J9" i="9"/>
  <c r="J13" i="9"/>
  <c r="H6" i="9"/>
  <c r="J6" i="9"/>
  <c r="H10" i="9"/>
  <c r="J10" i="9"/>
  <c r="L5" i="9"/>
  <c r="K5" i="9"/>
  <c r="D5" i="9"/>
  <c r="H5" i="9" l="1"/>
  <c r="L6" i="10"/>
  <c r="L5" i="10"/>
  <c r="L4" i="10"/>
  <c r="J5" i="9"/>
  <c r="L30" i="10" l="1"/>
</calcChain>
</file>

<file path=xl/sharedStrings.xml><?xml version="1.0" encoding="utf-8"?>
<sst xmlns="http://schemas.openxmlformats.org/spreadsheetml/2006/main" count="201" uniqueCount="142">
  <si>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</si>
  <si>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</si>
  <si>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</si>
  <si>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</si>
  <si>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</si>
  <si>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</si>
  <si>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</si>
  <si>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</si>
  <si>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</si>
  <si>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</si>
  <si>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</si>
  <si>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</si>
  <si>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</si>
  <si>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</si>
  <si>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</si>
  <si>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</si>
  <si>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75歳以上</t>
    <rPh sb="2" eb="3">
      <t>サイ</t>
    </rPh>
    <rPh sb="3" eb="5">
      <t>イジョウ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</si>
  <si>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</si>
  <si>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</si>
  <si>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</si>
  <si>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</si>
  <si>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</si>
  <si>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</si>
  <si>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</si>
  <si>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</si>
  <si>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</si>
  <si>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</si>
  <si>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</si>
  <si>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</si>
  <si>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</si>
  <si>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</si>
  <si>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</si>
  <si>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</si>
  <si>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</si>
  <si>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</si>
  <si>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</si>
  <si>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</si>
  <si>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</si>
  <si>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</si>
  <si>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前期（65歳～74歳）</t>
    <rPh sb="0" eb="2">
      <t>ゼンキ</t>
    </rPh>
    <rPh sb="5" eb="6">
      <t>サイ</t>
    </rPh>
    <rPh sb="9" eb="10">
      <t>サイ</t>
    </rPh>
    <phoneticPr fontId="2"/>
  </si>
  <si>
    <t>後期（75歳以上）</t>
    <rPh sb="0" eb="2">
      <t>コウキ</t>
    </rPh>
    <rPh sb="5" eb="6">
      <t>サイ</t>
    </rPh>
    <rPh sb="6" eb="8">
      <t>イジョウ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</si>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</sst>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#,##0_);[Red]\(#,##0\)"/>
    <numFmt numFmtId="178" formatCode="#,##0_ "/>
    <numFmt numFmtId="179" formatCode="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4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6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38" fontId="15" fillId="0" borderId="45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4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2" xfId="1" applyFont="1" applyBorder="1" applyAlignment="1">
      <alignment vertical="center"/>
    </xf>
    <xf numFmtId="38" fontId="15" fillId="0" borderId="49" xfId="1" applyFont="1" applyBorder="1" applyAlignment="1">
      <alignment vertical="center" shrinkToFit="1"/>
    </xf>
    <xf numFmtId="38" fontId="15" fillId="0" borderId="61" xfId="1" applyFont="1" applyBorder="1" applyAlignment="1">
      <alignment vertical="center" shrinkToFit="1"/>
    </xf>
    <xf numFmtId="0" fontId="15" fillId="0" borderId="64" xfId="0" applyFont="1" applyBorder="1" applyAlignment="1">
      <alignment vertical="center"/>
    </xf>
    <xf numFmtId="0" fontId="15" fillId="0" borderId="65" xfId="0" applyFont="1" applyBorder="1" applyAlignment="1">
      <alignment vertical="center"/>
    </xf>
    <xf numFmtId="38" fontId="15" fillId="0" borderId="59" xfId="1" applyFont="1" applyBorder="1" applyAlignment="1">
      <alignment vertical="center"/>
    </xf>
    <xf numFmtId="38" fontId="15" fillId="0" borderId="66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68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69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7" xfId="0" applyFill="1" applyBorder="1" applyAlignment="1">
      <alignment horizontal="left" vertical="center"/>
    </xf>
    <xf numFmtId="38" fontId="13" fillId="2" borderId="68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83" xfId="0" applyFill="1" applyBorder="1" applyAlignment="1">
      <alignment horizontal="left" vertical="center"/>
    </xf>
    <xf numFmtId="0" fontId="0" fillId="2" borderId="82" xfId="0" applyFill="1" applyBorder="1" applyAlignment="1">
      <alignment horizontal="left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3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78" xfId="1" applyFont="1" applyBorder="1" applyAlignment="1">
      <alignment vertical="center"/>
    </xf>
    <xf numFmtId="176" fontId="13" fillId="0" borderId="77" xfId="1" applyNumberFormat="1" applyFont="1" applyBorder="1" applyAlignment="1">
      <alignment vertical="center"/>
    </xf>
    <xf numFmtId="178" fontId="13" fillId="0" borderId="78" xfId="1" applyNumberFormat="1" applyFont="1" applyBorder="1" applyAlignment="1">
      <alignment vertical="center"/>
    </xf>
    <xf numFmtId="176" fontId="13" fillId="0" borderId="76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4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4" xfId="1" applyNumberFormat="1" applyFont="1" applyBorder="1" applyAlignment="1">
      <alignment vertical="center"/>
    </xf>
    <xf numFmtId="176" fontId="13" fillId="0" borderId="57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3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38" fontId="15" fillId="0" borderId="86" xfId="1" applyFont="1" applyBorder="1" applyAlignment="1">
      <alignment vertical="center"/>
    </xf>
    <xf numFmtId="176" fontId="15" fillId="0" borderId="87" xfId="0" applyNumberFormat="1" applyFont="1" applyBorder="1" applyAlignment="1">
      <alignment vertical="center"/>
    </xf>
    <xf numFmtId="38" fontId="17" fillId="0" borderId="2" xfId="1" applyFont="1" applyBorder="1" applyAlignment="1">
      <alignment vertical="center"/>
    </xf>
    <xf numFmtId="38" fontId="17" fillId="0" borderId="1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90" xfId="1" applyFont="1" applyBorder="1" applyAlignment="1">
      <alignment vertical="center"/>
    </xf>
    <xf numFmtId="38" fontId="17" fillId="0" borderId="93" xfId="1" applyFont="1" applyBorder="1" applyAlignment="1">
      <alignment vertical="center"/>
    </xf>
    <xf numFmtId="38" fontId="17" fillId="0" borderId="94" xfId="1" applyFont="1" applyBorder="1" applyAlignment="1">
      <alignment vertical="center"/>
    </xf>
    <xf numFmtId="38" fontId="17" fillId="0" borderId="91" xfId="1" applyFont="1" applyBorder="1" applyAlignment="1">
      <alignment vertical="center"/>
    </xf>
    <xf numFmtId="179" fontId="0" fillId="2" borderId="25" xfId="0" applyNumberFormat="1" applyFill="1" applyBorder="1" applyAlignment="1">
      <alignment horizontal="center" vertical="center" wrapText="1"/>
    </xf>
    <xf numFmtId="179" fontId="0" fillId="2" borderId="52" xfId="0" applyNumberFormat="1" applyFill="1" applyBorder="1" applyAlignment="1">
      <alignment horizontal="center" vertical="center" wrapText="1"/>
    </xf>
    <xf numFmtId="179" fontId="0" fillId="2" borderId="50" xfId="0" applyNumberFormat="1" applyFill="1" applyBorder="1" applyAlignment="1">
      <alignment horizontal="center" vertical="center" wrapText="1"/>
    </xf>
    <xf numFmtId="179" fontId="0" fillId="2" borderId="21" xfId="0" applyNumberFormat="1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72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8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176" fontId="15" fillId="0" borderId="20" xfId="0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shrinkToFit="1"/>
    </xf>
    <xf numFmtId="0" fontId="12" fillId="2" borderId="72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88" xfId="0" applyFill="1" applyBorder="1" applyAlignment="1">
      <alignment horizontal="left" vertical="center"/>
    </xf>
    <xf numFmtId="0" fontId="0" fillId="2" borderId="92" xfId="0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74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5" xfId="0" applyFont="1" applyFill="1" applyBorder="1" applyAlignment="1">
      <alignment horizontal="left" vertical="center" shrinkToFit="1"/>
    </xf>
    <xf numFmtId="0" fontId="1" fillId="2" borderId="76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58" xfId="0" applyFont="1" applyFill="1" applyBorder="1" applyAlignment="1">
      <alignment horizontal="left" vertical="center" shrinkToFit="1"/>
    </xf>
    <xf numFmtId="0" fontId="0" fillId="2" borderId="9" xfId="0" applyFont="1" applyFill="1" applyBorder="1" applyAlignment="1">
      <alignment horizontal="left" vertical="center" shrinkToFit="1"/>
    </xf>
    <xf numFmtId="0" fontId="0" fillId="2" borderId="58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7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 textRotation="255" shrinkToFit="1"/>
    </xf>
    <xf numFmtId="0" fontId="1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0" fillId="2" borderId="50" xfId="0" applyFont="1" applyFill="1" applyBorder="1" applyAlignment="1">
      <alignment horizontal="center" vertical="center" textRotation="255"/>
    </xf>
    <xf numFmtId="0" fontId="1" fillId="2" borderId="53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人口統計!$J$4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人口統計!$J$6:$J$13</c:f>
            </c:numRef>
          </c:val>
        </c:ser>
        <c:ser>
          <c:idx val="6"/>
          <c:order val="1"/>
          <c:tx>
            <c:strRef>
              <c:f>人口統計!$G$3:$G$4</c:f>
              <c:strCache>
                <c:ptCount val="1"/>
                <c:pt idx="0">
                  <c:v>40歳～64歳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3.344481605351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58849</c:v>
                </c:pt>
                <c:pt idx="1">
                  <c:v>30525</c:v>
                </c:pt>
                <c:pt idx="2">
                  <c:v>16799</c:v>
                </c:pt>
                <c:pt idx="3">
                  <c:v>10412</c:v>
                </c:pt>
                <c:pt idx="4">
                  <c:v>14695</c:v>
                </c:pt>
                <c:pt idx="5">
                  <c:v>33309</c:v>
                </c:pt>
                <c:pt idx="6">
                  <c:v>45245</c:v>
                </c:pt>
                <c:pt idx="7">
                  <c:v>18604</c:v>
                </c:pt>
              </c:numCache>
            </c:numRef>
          </c:val>
        </c:ser>
        <c:ser>
          <c:idx val="3"/>
          <c:order val="2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22710</c:v>
                </c:pt>
                <c:pt idx="1">
                  <c:v>14829</c:v>
                </c:pt>
                <c:pt idx="2">
                  <c:v>8823</c:v>
                </c:pt>
                <c:pt idx="3">
                  <c:v>4611</c:v>
                </c:pt>
                <c:pt idx="4">
                  <c:v>6587</c:v>
                </c:pt>
                <c:pt idx="5">
                  <c:v>14761</c:v>
                </c:pt>
                <c:pt idx="6">
                  <c:v>23231</c:v>
                </c:pt>
                <c:pt idx="7">
                  <c:v>9638</c:v>
                </c:pt>
              </c:numCache>
            </c:numRef>
          </c:val>
        </c:ser>
        <c:ser>
          <c:idx val="4"/>
          <c:order val="3"/>
          <c:tx>
            <c:strRef>
              <c:f>人口統計!$F$4</c:f>
              <c:strCache>
                <c:ptCount val="1"/>
                <c:pt idx="0">
                  <c:v>75歳以上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6.68896321070234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6878692375918974E-17"/>
                  <c:y val="-6.68896321070242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17552</c:v>
                </c:pt>
                <c:pt idx="1">
                  <c:v>13921</c:v>
                </c:pt>
                <c:pt idx="2">
                  <c:v>9200</c:v>
                </c:pt>
                <c:pt idx="3">
                  <c:v>4407</c:v>
                </c:pt>
                <c:pt idx="4">
                  <c:v>7075</c:v>
                </c:pt>
                <c:pt idx="5">
                  <c:v>15295</c:v>
                </c:pt>
                <c:pt idx="6">
                  <c:v>23928</c:v>
                </c:pt>
                <c:pt idx="7">
                  <c:v>10422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656000"/>
        <c:axId val="72657536"/>
      </c:barChart>
      <c:lineChart>
        <c:grouping val="standard"/>
        <c:varyColors val="0"/>
        <c:ser>
          <c:idx val="1"/>
          <c:order val="4"/>
          <c:tx>
            <c:strRef>
              <c:f>人口統計!$H$3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人口統計!$H$6:$H$13</c:f>
              <c:numCache>
                <c:formatCode>0.0%</c:formatCode>
                <c:ptCount val="8"/>
                <c:pt idx="0">
                  <c:v>0.22057743932504245</c:v>
                </c:pt>
                <c:pt idx="1">
                  <c:v>0.30094312959919611</c:v>
                </c:pt>
                <c:pt idx="2">
                  <c:v>0.33539898764329312</c:v>
                </c:pt>
                <c:pt idx="3">
                  <c:v>0.28188297074268565</c:v>
                </c:pt>
                <c:pt idx="4">
                  <c:v>0.2934404398814382</c:v>
                </c:pt>
                <c:pt idx="5">
                  <c:v>0.29111619077137657</c:v>
                </c:pt>
                <c:pt idx="6">
                  <c:v>0.32380082668461019</c:v>
                </c:pt>
                <c:pt idx="7">
                  <c:v>0.33085931057232393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19616"/>
        <c:axId val="73118080"/>
      </c:lineChart>
      <c:catAx>
        <c:axId val="72656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72657536"/>
        <c:crosses val="autoZero"/>
        <c:auto val="1"/>
        <c:lblAlgn val="ctr"/>
        <c:lblOffset val="100"/>
        <c:noMultiLvlLbl val="0"/>
      </c:catAx>
      <c:valAx>
        <c:axId val="7265753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72656000"/>
        <c:crosses val="autoZero"/>
        <c:crossBetween val="between"/>
      </c:valAx>
      <c:valAx>
        <c:axId val="7311808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73119616"/>
        <c:crosses val="max"/>
        <c:crossBetween val="between"/>
      </c:valAx>
      <c:catAx>
        <c:axId val="73119616"/>
        <c:scaling>
          <c:orientation val="minMax"/>
        </c:scaling>
        <c:delete val="1"/>
        <c:axPos val="b"/>
        <c:majorTickMark val="out"/>
        <c:minorTickMark val="none"/>
        <c:tickLblPos val="nextTo"/>
        <c:crossAx val="7311808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1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'給付状況（3-2）'!$C$37:$D$39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介護療養型医療施設</c:v>
                </c:pt>
              </c:strCache>
            </c:strRef>
          </c:cat>
          <c:val>
            <c:numRef>
              <c:f>'給付状況（3-2）'!$E$37:$E$39</c:f>
              <c:numCache>
                <c:formatCode>#,##0_);[Red]\(#,##0\)</c:formatCode>
                <c:ptCount val="3"/>
                <c:pt idx="0">
                  <c:v>3549</c:v>
                </c:pt>
                <c:pt idx="1">
                  <c:v>2723</c:v>
                </c:pt>
                <c:pt idx="2">
                  <c:v>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1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'給付状況（3-2）'!$C$37:$D$39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介護療養型医療施設</c:v>
                </c:pt>
              </c:strCache>
            </c:strRef>
          </c:cat>
          <c:val>
            <c:numRef>
              <c:f>'給付状況（3-2）'!$G$37:$G$39</c:f>
              <c:numCache>
                <c:formatCode>#,##0_ </c:formatCode>
                <c:ptCount val="3"/>
                <c:pt idx="0">
                  <c:v>913056.70000000007</c:v>
                </c:pt>
                <c:pt idx="1">
                  <c:v>802691.19000000018</c:v>
                </c:pt>
                <c:pt idx="2">
                  <c:v>230839.96000000005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1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'給付状況（3-2）'!$C$27:$D$36</c:f>
              <c:strCache>
                <c:ptCount val="10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看護小規模多機能型居宅介護</c:v>
                </c:pt>
              </c:strCache>
            </c:strRef>
          </c:cat>
          <c:val>
            <c:numRef>
              <c:f>'給付状況（3-2）'!$G$27:$G$36</c:f>
              <c:numCache>
                <c:formatCode>#,##0_ </c:formatCode>
                <c:ptCount val="10"/>
                <c:pt idx="0">
                  <c:v>12949.95</c:v>
                </c:pt>
                <c:pt idx="1">
                  <c:v>233.52</c:v>
                </c:pt>
                <c:pt idx="2">
                  <c:v>25471.24</c:v>
                </c:pt>
                <c:pt idx="3">
                  <c:v>540.13</c:v>
                </c:pt>
                <c:pt idx="4">
                  <c:v>107209.18999999997</c:v>
                </c:pt>
                <c:pt idx="5">
                  <c:v>7147.85</c:v>
                </c:pt>
                <c:pt idx="6">
                  <c:v>512301.16</c:v>
                </c:pt>
                <c:pt idx="7">
                  <c:v>7485.4900000000007</c:v>
                </c:pt>
                <c:pt idx="8">
                  <c:v>5533.92</c:v>
                </c:pt>
                <c:pt idx="9">
                  <c:v>3200.9300000000003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53472"/>
        <c:axId val="8214758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1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'給付状況（3-2）'!$C$27:$D$36</c:f>
              <c:strCache>
                <c:ptCount val="10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看護小規模多機能型居宅介護</c:v>
                </c:pt>
              </c:strCache>
            </c:strRef>
          </c:cat>
          <c:val>
            <c:numRef>
              <c:f>'給付状況（3-2）'!$E$27:$E$36</c:f>
              <c:numCache>
                <c:formatCode>#,##0_);[Red]\(#,##0\)</c:formatCode>
                <c:ptCount val="10"/>
                <c:pt idx="0">
                  <c:v>88</c:v>
                </c:pt>
                <c:pt idx="1">
                  <c:v>1</c:v>
                </c:pt>
                <c:pt idx="2">
                  <c:v>191</c:v>
                </c:pt>
                <c:pt idx="3">
                  <c:v>14</c:v>
                </c:pt>
                <c:pt idx="4">
                  <c:v>514</c:v>
                </c:pt>
                <c:pt idx="5">
                  <c:v>117</c:v>
                </c:pt>
                <c:pt idx="6">
                  <c:v>1921</c:v>
                </c:pt>
                <c:pt idx="7">
                  <c:v>33</c:v>
                </c:pt>
                <c:pt idx="8">
                  <c:v>25</c:v>
                </c:pt>
                <c:pt idx="9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43872"/>
        <c:axId val="82146048"/>
      </c:lineChart>
      <c:catAx>
        <c:axId val="821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82146048"/>
        <c:crosses val="autoZero"/>
        <c:auto val="1"/>
        <c:lblAlgn val="ctr"/>
        <c:lblOffset val="100"/>
        <c:noMultiLvlLbl val="0"/>
      </c:catAx>
      <c:valAx>
        <c:axId val="8214604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82143872"/>
        <c:crosses val="autoZero"/>
        <c:crossBetween val="between"/>
      </c:valAx>
      <c:valAx>
        <c:axId val="8214758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82153472"/>
        <c:crosses val="max"/>
        <c:crossBetween val="between"/>
      </c:valAx>
      <c:catAx>
        <c:axId val="82153472"/>
        <c:scaling>
          <c:orientation val="minMax"/>
        </c:scaling>
        <c:delete val="1"/>
        <c:axPos val="b"/>
        <c:majorTickMark val="out"/>
        <c:minorTickMark val="none"/>
        <c:tickLblPos val="nextTo"/>
        <c:crossAx val="821475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24015.458181185884</c:v>
                </c:pt>
                <c:pt idx="1">
                  <c:v>43252.594505752531</c:v>
                </c:pt>
                <c:pt idx="2">
                  <c:v>87953.716859279404</c:v>
                </c:pt>
                <c:pt idx="3">
                  <c:v>112483.77628259041</c:v>
                </c:pt>
                <c:pt idx="4">
                  <c:v>150914.16918429002</c:v>
                </c:pt>
                <c:pt idx="5">
                  <c:v>174747.91838842968</c:v>
                </c:pt>
                <c:pt idx="6">
                  <c:v>208809.33333333337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04160"/>
        <c:axId val="82202624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5751</c:v>
                </c:pt>
                <c:pt idx="1">
                  <c:v>4259</c:v>
                </c:pt>
                <c:pt idx="2">
                  <c:v>5884</c:v>
                </c:pt>
                <c:pt idx="3">
                  <c:v>3567</c:v>
                </c:pt>
                <c:pt idx="4">
                  <c:v>2317</c:v>
                </c:pt>
                <c:pt idx="5">
                  <c:v>1936</c:v>
                </c:pt>
                <c:pt idx="6">
                  <c:v>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94816"/>
        <c:axId val="82196736"/>
      </c:lineChart>
      <c:catAx>
        <c:axId val="821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196736"/>
        <c:crosses val="autoZero"/>
        <c:auto val="1"/>
        <c:lblAlgn val="ctr"/>
        <c:lblOffset val="100"/>
        <c:noMultiLvlLbl val="0"/>
      </c:catAx>
      <c:valAx>
        <c:axId val="8219673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82194816"/>
        <c:crosses val="autoZero"/>
        <c:crossBetween val="between"/>
      </c:valAx>
      <c:valAx>
        <c:axId val="82202624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82204160"/>
        <c:crosses val="max"/>
        <c:crossBetween val="between"/>
      </c:valAx>
      <c:catAx>
        <c:axId val="8220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202624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50030</c:v>
                </c:pt>
                <c:pt idx="1">
                  <c:v>104730</c:v>
                </c:pt>
                <c:pt idx="2">
                  <c:v>166920</c:v>
                </c:pt>
                <c:pt idx="3">
                  <c:v>196160</c:v>
                </c:pt>
                <c:pt idx="4">
                  <c:v>269310</c:v>
                </c:pt>
                <c:pt idx="5">
                  <c:v>308060</c:v>
                </c:pt>
                <c:pt idx="6">
                  <c:v>360650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42944"/>
        <c:axId val="81859712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24015.458181185884</c:v>
                </c:pt>
                <c:pt idx="1">
                  <c:v>43252.594505752531</c:v>
                </c:pt>
                <c:pt idx="2">
                  <c:v>87953.716859279404</c:v>
                </c:pt>
                <c:pt idx="3">
                  <c:v>112483.77628259041</c:v>
                </c:pt>
                <c:pt idx="4">
                  <c:v>150914.16918429002</c:v>
                </c:pt>
                <c:pt idx="5">
                  <c:v>174747.91838842968</c:v>
                </c:pt>
                <c:pt idx="6">
                  <c:v>208809.33333333337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863040"/>
        <c:axId val="81861248"/>
      </c:barChart>
      <c:catAx>
        <c:axId val="822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59712"/>
        <c:crosses val="autoZero"/>
        <c:auto val="1"/>
        <c:lblAlgn val="ctr"/>
        <c:lblOffset val="100"/>
        <c:noMultiLvlLbl val="0"/>
      </c:catAx>
      <c:valAx>
        <c:axId val="8185971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82242944"/>
        <c:crosses val="autoZero"/>
        <c:crossBetween val="between"/>
      </c:valAx>
      <c:valAx>
        <c:axId val="81861248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81863040"/>
        <c:crosses val="max"/>
        <c:crossBetween val="between"/>
      </c:valAx>
      <c:catAx>
        <c:axId val="8186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86124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'認定者数（2-1.2）'!$D$4:$J$4</c:f>
              <c:numCache>
                <c:formatCode>#,##0_);[Red]\(#,##0\)</c:formatCode>
                <c:ptCount val="7"/>
                <c:pt idx="0">
                  <c:v>8004</c:v>
                </c:pt>
                <c:pt idx="1">
                  <c:v>5227</c:v>
                </c:pt>
                <c:pt idx="2">
                  <c:v>7883</c:v>
                </c:pt>
                <c:pt idx="3">
                  <c:v>5029</c:v>
                </c:pt>
                <c:pt idx="4">
                  <c:v>4290</c:v>
                </c:pt>
                <c:pt idx="5">
                  <c:v>4980</c:v>
                </c:pt>
                <c:pt idx="6">
                  <c:v>3082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'認定者数（2-1.2）'!$D$5:$J$5</c:f>
              <c:numCache>
                <c:formatCode>#,##0_);[Red]\(#,##0\)</c:formatCode>
                <c:ptCount val="7"/>
                <c:pt idx="0">
                  <c:v>1090</c:v>
                </c:pt>
                <c:pt idx="1">
                  <c:v>845</c:v>
                </c:pt>
                <c:pt idx="2">
                  <c:v>843</c:v>
                </c:pt>
                <c:pt idx="3">
                  <c:v>635</c:v>
                </c:pt>
                <c:pt idx="4">
                  <c:v>500</c:v>
                </c:pt>
                <c:pt idx="5">
                  <c:v>486</c:v>
                </c:pt>
                <c:pt idx="6">
                  <c:v>287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'認定者数（2-1.2）'!$D$6:$J$6</c:f>
              <c:numCache>
                <c:formatCode>#,##0_);[Red]\(#,##0\)</c:formatCode>
                <c:ptCount val="7"/>
                <c:pt idx="0">
                  <c:v>6914</c:v>
                </c:pt>
                <c:pt idx="1">
                  <c:v>4382</c:v>
                </c:pt>
                <c:pt idx="2">
                  <c:v>7040</c:v>
                </c:pt>
                <c:pt idx="3">
                  <c:v>4394</c:v>
                </c:pt>
                <c:pt idx="4">
                  <c:v>3790</c:v>
                </c:pt>
                <c:pt idx="5">
                  <c:v>4494</c:v>
                </c:pt>
                <c:pt idx="6">
                  <c:v>2795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'認定者数（2-1.2）'!$D$22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'認定者数（2-1.2）'!$D$23:$D$30</c:f>
              <c:numCache>
                <c:formatCode>#,##0_);[Red]\(#,##0\)</c:formatCode>
                <c:ptCount val="8"/>
                <c:pt idx="0">
                  <c:v>1244</c:v>
                </c:pt>
                <c:pt idx="1">
                  <c:v>1239</c:v>
                </c:pt>
                <c:pt idx="2">
                  <c:v>836</c:v>
                </c:pt>
                <c:pt idx="3">
                  <c:v>205</c:v>
                </c:pt>
                <c:pt idx="4">
                  <c:v>393</c:v>
                </c:pt>
                <c:pt idx="5">
                  <c:v>739</c:v>
                </c:pt>
                <c:pt idx="6">
                  <c:v>2825</c:v>
                </c:pt>
                <c:pt idx="7">
                  <c:v>523</c:v>
                </c:pt>
              </c:numCache>
            </c:numRef>
          </c:val>
        </c:ser>
        <c:ser>
          <c:idx val="1"/>
          <c:order val="1"/>
          <c:tx>
            <c:strRef>
              <c:f>'認定者数（2-1.2）'!$E$22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'認定者数（2-1.2）'!$E$23:$E$30</c:f>
              <c:numCache>
                <c:formatCode>#,##0_);[Red]\(#,##0\)</c:formatCode>
                <c:ptCount val="8"/>
                <c:pt idx="0">
                  <c:v>793</c:v>
                </c:pt>
                <c:pt idx="1">
                  <c:v>827</c:v>
                </c:pt>
                <c:pt idx="2">
                  <c:v>458</c:v>
                </c:pt>
                <c:pt idx="3">
                  <c:v>180</c:v>
                </c:pt>
                <c:pt idx="4">
                  <c:v>250</c:v>
                </c:pt>
                <c:pt idx="5">
                  <c:v>642</c:v>
                </c:pt>
                <c:pt idx="6">
                  <c:v>1645</c:v>
                </c:pt>
                <c:pt idx="7">
                  <c:v>432</c:v>
                </c:pt>
              </c:numCache>
            </c:numRef>
          </c:val>
        </c:ser>
        <c:ser>
          <c:idx val="2"/>
          <c:order val="2"/>
          <c:tx>
            <c:strRef>
              <c:f>'認定者数（2-1.2）'!$F$22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'認定者数（2-1.2）'!$F$23:$F$30</c:f>
              <c:numCache>
                <c:formatCode>#,##0_);[Red]\(#,##0\)</c:formatCode>
                <c:ptCount val="8"/>
                <c:pt idx="0">
                  <c:v>1098</c:v>
                </c:pt>
                <c:pt idx="1">
                  <c:v>1108</c:v>
                </c:pt>
                <c:pt idx="2">
                  <c:v>770</c:v>
                </c:pt>
                <c:pt idx="3">
                  <c:v>298</c:v>
                </c:pt>
                <c:pt idx="4">
                  <c:v>486</c:v>
                </c:pt>
                <c:pt idx="5">
                  <c:v>1221</c:v>
                </c:pt>
                <c:pt idx="6">
                  <c:v>2189</c:v>
                </c:pt>
                <c:pt idx="7">
                  <c:v>713</c:v>
                </c:pt>
              </c:numCache>
            </c:numRef>
          </c:val>
        </c:ser>
        <c:ser>
          <c:idx val="3"/>
          <c:order val="3"/>
          <c:tx>
            <c:strRef>
              <c:f>'認定者数（2-1.2）'!$G$22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'認定者数（2-1.2）'!$G$23:$G$30</c:f>
              <c:numCache>
                <c:formatCode>#,##0_);[Red]\(#,##0\)</c:formatCode>
                <c:ptCount val="8"/>
                <c:pt idx="0">
                  <c:v>763</c:v>
                </c:pt>
                <c:pt idx="1">
                  <c:v>712</c:v>
                </c:pt>
                <c:pt idx="2">
                  <c:v>523</c:v>
                </c:pt>
                <c:pt idx="3">
                  <c:v>223</c:v>
                </c:pt>
                <c:pt idx="4">
                  <c:v>297</c:v>
                </c:pt>
                <c:pt idx="5">
                  <c:v>656</c:v>
                </c:pt>
                <c:pt idx="6">
                  <c:v>1419</c:v>
                </c:pt>
                <c:pt idx="7">
                  <c:v>436</c:v>
                </c:pt>
              </c:numCache>
            </c:numRef>
          </c:val>
        </c:ser>
        <c:ser>
          <c:idx val="4"/>
          <c:order val="4"/>
          <c:tx>
            <c:strRef>
              <c:f>'認定者数（2-1.2）'!$H$22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'認定者数（2-1.2）'!$H$23:$H$30</c:f>
              <c:numCache>
                <c:formatCode>#,##0_);[Red]\(#,##0\)</c:formatCode>
                <c:ptCount val="8"/>
                <c:pt idx="0">
                  <c:v>643</c:v>
                </c:pt>
                <c:pt idx="1">
                  <c:v>581</c:v>
                </c:pt>
                <c:pt idx="2">
                  <c:v>442</c:v>
                </c:pt>
                <c:pt idx="3">
                  <c:v>190</c:v>
                </c:pt>
                <c:pt idx="4">
                  <c:v>264</c:v>
                </c:pt>
                <c:pt idx="5">
                  <c:v>605</c:v>
                </c:pt>
                <c:pt idx="6">
                  <c:v>1222</c:v>
                </c:pt>
                <c:pt idx="7">
                  <c:v>343</c:v>
                </c:pt>
              </c:numCache>
            </c:numRef>
          </c:val>
        </c:ser>
        <c:ser>
          <c:idx val="5"/>
          <c:order val="5"/>
          <c:tx>
            <c:strRef>
              <c:f>'認定者数（2-1.2）'!$I$22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'認定者数（2-1.2）'!$I$23:$I$30</c:f>
              <c:numCache>
                <c:formatCode>#,##0_);[Red]\(#,##0\)</c:formatCode>
                <c:ptCount val="8"/>
                <c:pt idx="0">
                  <c:v>824</c:v>
                </c:pt>
                <c:pt idx="1">
                  <c:v>653</c:v>
                </c:pt>
                <c:pt idx="2">
                  <c:v>473</c:v>
                </c:pt>
                <c:pt idx="3">
                  <c:v>197</c:v>
                </c:pt>
                <c:pt idx="4">
                  <c:v>306</c:v>
                </c:pt>
                <c:pt idx="5">
                  <c:v>679</c:v>
                </c:pt>
                <c:pt idx="6">
                  <c:v>1319</c:v>
                </c:pt>
                <c:pt idx="7">
                  <c:v>529</c:v>
                </c:pt>
              </c:numCache>
            </c:numRef>
          </c:val>
        </c:ser>
        <c:ser>
          <c:idx val="6"/>
          <c:order val="6"/>
          <c:tx>
            <c:strRef>
              <c:f>'認定者数（2-1.2）'!$J$22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'認定者数（2-1.2）'!$B$23:$C$30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'認定者数（2-1.2）'!$J$23:$J$30</c:f>
              <c:numCache>
                <c:formatCode>#,##0_);[Red]\(#,##0\)</c:formatCode>
                <c:ptCount val="8"/>
                <c:pt idx="0">
                  <c:v>516</c:v>
                </c:pt>
                <c:pt idx="1">
                  <c:v>417</c:v>
                </c:pt>
                <c:pt idx="2">
                  <c:v>308</c:v>
                </c:pt>
                <c:pt idx="3">
                  <c:v>157</c:v>
                </c:pt>
                <c:pt idx="4">
                  <c:v>167</c:v>
                </c:pt>
                <c:pt idx="5">
                  <c:v>379</c:v>
                </c:pt>
                <c:pt idx="6">
                  <c:v>806</c:v>
                </c:pt>
                <c:pt idx="7">
                  <c:v>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408320"/>
        <c:axId val="76410240"/>
      </c:barChart>
      <c:lineChart>
        <c:grouping val="standard"/>
        <c:varyColors val="0"/>
        <c:ser>
          <c:idx val="7"/>
          <c:order val="7"/>
          <c:tx>
            <c:strRef>
              <c:f>'認定者数（2-1.2）'!$L$22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'認定者数（2-1.2）'!$B$23:$C$29</c:f>
              <c:strCache>
                <c:ptCount val="7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</c:strCache>
            </c:strRef>
          </c:cat>
          <c:val>
            <c:numRef>
              <c:f>'認定者数（2-1.2）'!$L$23:$L$30</c:f>
              <c:numCache>
                <c:formatCode>0.0%</c:formatCode>
                <c:ptCount val="8"/>
                <c:pt idx="0">
                  <c:v>0.1460682529432219</c:v>
                </c:pt>
                <c:pt idx="1">
                  <c:v>0.19259130434782609</c:v>
                </c:pt>
                <c:pt idx="2">
                  <c:v>0.21139654885424181</c:v>
                </c:pt>
                <c:pt idx="3">
                  <c:v>0.16078953204701707</c:v>
                </c:pt>
                <c:pt idx="4">
                  <c:v>0.15832235397452787</c:v>
                </c:pt>
                <c:pt idx="5">
                  <c:v>0.1637277082778813</c:v>
                </c:pt>
                <c:pt idx="6">
                  <c:v>0.24226552725884773</c:v>
                </c:pt>
                <c:pt idx="7">
                  <c:v>0.16490528414755734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4640"/>
        <c:axId val="81663104"/>
      </c:lineChart>
      <c:catAx>
        <c:axId val="764083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76410240"/>
        <c:crosses val="autoZero"/>
        <c:auto val="1"/>
        <c:lblAlgn val="ctr"/>
        <c:lblOffset val="100"/>
        <c:noMultiLvlLbl val="0"/>
      </c:catAx>
      <c:valAx>
        <c:axId val="764102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6408320"/>
        <c:crosses val="autoZero"/>
        <c:crossBetween val="between"/>
      </c:valAx>
      <c:valAx>
        <c:axId val="8166310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81664640"/>
        <c:crosses val="max"/>
        <c:crossBetween val="between"/>
      </c:valAx>
      <c:catAx>
        <c:axId val="81664640"/>
        <c:scaling>
          <c:orientation val="minMax"/>
        </c:scaling>
        <c:delete val="1"/>
        <c:axPos val="b"/>
        <c:majorTickMark val="out"/>
        <c:minorTickMark val="none"/>
        <c:tickLblPos val="nextTo"/>
        <c:crossAx val="816631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0.54024584397793329</c:v>
                </c:pt>
                <c:pt idx="1">
                  <c:v>0.54893667019151682</c:v>
                </c:pt>
                <c:pt idx="2">
                  <c:v>0.55140186915887845</c:v>
                </c:pt>
                <c:pt idx="3">
                  <c:v>0.52604366143240133</c:v>
                </c:pt>
                <c:pt idx="4">
                  <c:v>0.57835820895522383</c:v>
                </c:pt>
                <c:pt idx="5">
                  <c:v>0.57257525083612038</c:v>
                </c:pt>
                <c:pt idx="6">
                  <c:v>0.565359477124183</c:v>
                </c:pt>
                <c:pt idx="7">
                  <c:v>0.51597569047475778</c:v>
                </c:pt>
                <c:pt idx="8">
                  <c:v>0.53856068743286789</c:v>
                </c:pt>
              </c:numCache>
            </c:numRef>
          </c:val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0.27814802473249656</c:v>
                </c:pt>
                <c:pt idx="1">
                  <c:v>0.28410292562566092</c:v>
                </c:pt>
                <c:pt idx="2">
                  <c:v>0.30803738317757007</c:v>
                </c:pt>
                <c:pt idx="3">
                  <c:v>0.28456530065109154</c:v>
                </c:pt>
                <c:pt idx="4">
                  <c:v>0.21535181236673773</c:v>
                </c:pt>
                <c:pt idx="5">
                  <c:v>0.23612040133779263</c:v>
                </c:pt>
                <c:pt idx="6">
                  <c:v>0.20457516339869281</c:v>
                </c:pt>
                <c:pt idx="7">
                  <c:v>0.31295505144713881</c:v>
                </c:pt>
                <c:pt idx="8">
                  <c:v>0.23329752953813104</c:v>
                </c:pt>
              </c:numCache>
            </c:numRef>
          </c:val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5.4074567736680366E-2</c:v>
                </c:pt>
                <c:pt idx="1">
                  <c:v>3.3368581835271999E-2</c:v>
                </c:pt>
                <c:pt idx="2">
                  <c:v>3.0031152647975078E-2</c:v>
                </c:pt>
                <c:pt idx="3">
                  <c:v>6.4917656070471078E-2</c:v>
                </c:pt>
                <c:pt idx="4">
                  <c:v>2.6119402985074626E-2</c:v>
                </c:pt>
                <c:pt idx="5">
                  <c:v>6.4214046822742468E-2</c:v>
                </c:pt>
                <c:pt idx="6">
                  <c:v>8.1045751633986932E-2</c:v>
                </c:pt>
                <c:pt idx="7">
                  <c:v>6.4323966544316741E-2</c:v>
                </c:pt>
                <c:pt idx="8">
                  <c:v>5.3920515574650912E-2</c:v>
                </c:pt>
              </c:numCache>
            </c:numRef>
          </c:val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0.12753156355288978</c:v>
                </c:pt>
                <c:pt idx="1">
                  <c:v>0.13359182234755024</c:v>
                </c:pt>
                <c:pt idx="2">
                  <c:v>0.11052959501557633</c:v>
                </c:pt>
                <c:pt idx="3">
                  <c:v>0.124473381846036</c:v>
                </c:pt>
                <c:pt idx="4">
                  <c:v>0.18017057569296374</c:v>
                </c:pt>
                <c:pt idx="5">
                  <c:v>0.12709030100334448</c:v>
                </c:pt>
                <c:pt idx="6">
                  <c:v>0.14901960784313725</c:v>
                </c:pt>
                <c:pt idx="7">
                  <c:v>0.10674529153378663</c:v>
                </c:pt>
                <c:pt idx="8">
                  <c:v>0.17422126745435015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734272"/>
        <c:axId val="81768832"/>
      </c:barChart>
      <c:catAx>
        <c:axId val="81734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81768832"/>
        <c:crosses val="autoZero"/>
        <c:auto val="1"/>
        <c:lblAlgn val="ctr"/>
        <c:lblOffset val="100"/>
        <c:noMultiLvlLbl val="0"/>
      </c:catAx>
      <c:valAx>
        <c:axId val="8176883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81734272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0.37846772531133893</c:v>
                </c:pt>
                <c:pt idx="1">
                  <c:v>0.36348064542176062</c:v>
                </c:pt>
                <c:pt idx="2">
                  <c:v>0.4336500119299681</c:v>
                </c:pt>
                <c:pt idx="3">
                  <c:v>0.3548510378731552</c:v>
                </c:pt>
                <c:pt idx="4">
                  <c:v>0.3592484448168044</c:v>
                </c:pt>
                <c:pt idx="5">
                  <c:v>0.38808368949766253</c:v>
                </c:pt>
                <c:pt idx="6">
                  <c:v>0.36639616225758642</c:v>
                </c:pt>
                <c:pt idx="7">
                  <c:v>0.38206825709788594</c:v>
                </c:pt>
                <c:pt idx="8">
                  <c:v>0.35833348928665226</c:v>
                </c:pt>
              </c:numCache>
            </c:numRef>
          </c:val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6.7987372083034986E-2</c:v>
                </c:pt>
                <c:pt idx="1">
                  <c:v>7.1027404628176097E-2</c:v>
                </c:pt>
                <c:pt idx="2">
                  <c:v>7.9197072032654359E-2</c:v>
                </c:pt>
                <c:pt idx="3">
                  <c:v>6.2757244814252863E-2</c:v>
                </c:pt>
                <c:pt idx="4">
                  <c:v>4.5919025601570337E-2</c:v>
                </c:pt>
                <c:pt idx="5">
                  <c:v>5.4211328727951341E-2</c:v>
                </c:pt>
                <c:pt idx="6">
                  <c:v>4.663594069587243E-2</c:v>
                </c:pt>
                <c:pt idx="7">
                  <c:v>8.3715781305599285E-2</c:v>
                </c:pt>
                <c:pt idx="8">
                  <c:v>5.271800822013812E-2</c:v>
                </c:pt>
              </c:numCache>
            </c:numRef>
          </c:val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0.14363138102127762</c:v>
                </c:pt>
                <c:pt idx="1">
                  <c:v>8.9916293636768271E-2</c:v>
                </c:pt>
                <c:pt idx="2">
                  <c:v>9.0705031752822005E-2</c:v>
                </c:pt>
                <c:pt idx="3">
                  <c:v>0.18407164750343971</c:v>
                </c:pt>
                <c:pt idx="4">
                  <c:v>6.6996679527472888E-2</c:v>
                </c:pt>
                <c:pt idx="5">
                  <c:v>0.16041200634548158</c:v>
                </c:pt>
                <c:pt idx="6">
                  <c:v>0.17792483831047928</c:v>
                </c:pt>
                <c:pt idx="7">
                  <c:v>0.18569067691359223</c:v>
                </c:pt>
                <c:pt idx="8">
                  <c:v>0.11240102073060577</c:v>
                </c:pt>
              </c:numCache>
            </c:numRef>
          </c:val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'給付状況（3-1）'!$B$5:$C$13</c:f>
              <c:strCache>
                <c:ptCount val="9"/>
                <c:pt idx="0">
                  <c:v>広域連合</c:v>
                </c:pt>
                <c:pt idx="1">
                  <c:v>粕屋支部</c:v>
                </c:pt>
                <c:pt idx="2">
                  <c:v>遠賀支部</c:v>
                </c:pt>
                <c:pt idx="3">
                  <c:v>鞍手支部</c:v>
                </c:pt>
                <c:pt idx="4">
                  <c:v>朝倉支部</c:v>
                </c:pt>
                <c:pt idx="5">
                  <c:v>うきは・大刀洗支部</c:v>
                </c:pt>
                <c:pt idx="6">
                  <c:v>柳川・大木・広川支部</c:v>
                </c:pt>
                <c:pt idx="7">
                  <c:v>田川・桂川支部</c:v>
                </c:pt>
                <c:pt idx="8">
                  <c:v>豊築支部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0.40991352158434852</c:v>
                </c:pt>
                <c:pt idx="1">
                  <c:v>0.47557565631329496</c:v>
                </c:pt>
                <c:pt idx="2">
                  <c:v>0.39644788428455546</c:v>
                </c:pt>
                <c:pt idx="3">
                  <c:v>0.3983200698091523</c:v>
                </c:pt>
                <c:pt idx="4">
                  <c:v>0.52783585005415246</c:v>
                </c:pt>
                <c:pt idx="5">
                  <c:v>0.39729297542890463</c:v>
                </c:pt>
                <c:pt idx="6">
                  <c:v>0.40904305873606189</c:v>
                </c:pt>
                <c:pt idx="7">
                  <c:v>0.34852528468292249</c:v>
                </c:pt>
                <c:pt idx="8">
                  <c:v>0.47654748176260375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850688"/>
        <c:axId val="74852224"/>
      </c:barChart>
      <c:catAx>
        <c:axId val="74850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74852224"/>
        <c:crosses val="autoZero"/>
        <c:auto val="1"/>
        <c:lblAlgn val="ctr"/>
        <c:lblOffset val="100"/>
        <c:noMultiLvlLbl val="0"/>
      </c:catAx>
      <c:valAx>
        <c:axId val="74852224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74850688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1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'給付状況（3-2）'!$C$5:$D$15</c:f>
              <c:strCache>
                <c:ptCount val="11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</c:v>
                </c:pt>
                <c:pt idx="9">
                  <c:v>特定施設入居者生活介護</c:v>
                </c:pt>
                <c:pt idx="10">
                  <c:v>福祉用具貸与</c:v>
                </c:pt>
              </c:strCache>
            </c:strRef>
          </c:cat>
          <c:val>
            <c:numRef>
              <c:f>'給付状況（3-2）'!$G$5:$G$15</c:f>
              <c:numCache>
                <c:formatCode>#,##0_ </c:formatCode>
                <c:ptCount val="11"/>
                <c:pt idx="0">
                  <c:v>275786.36</c:v>
                </c:pt>
                <c:pt idx="1">
                  <c:v>11587.270000000002</c:v>
                </c:pt>
                <c:pt idx="2">
                  <c:v>58900.049999999981</c:v>
                </c:pt>
                <c:pt idx="3">
                  <c:v>11613.710000000001</c:v>
                </c:pt>
                <c:pt idx="4">
                  <c:v>34561.770000000011</c:v>
                </c:pt>
                <c:pt idx="5">
                  <c:v>706217.86</c:v>
                </c:pt>
                <c:pt idx="6">
                  <c:v>250050.60999999996</c:v>
                </c:pt>
                <c:pt idx="7">
                  <c:v>127331.38999999996</c:v>
                </c:pt>
                <c:pt idx="8">
                  <c:v>19996.559999999998</c:v>
                </c:pt>
                <c:pt idx="9">
                  <c:v>202733.94000000006</c:v>
                </c:pt>
                <c:pt idx="10">
                  <c:v>98479.26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09184"/>
        <c:axId val="7490764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1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'給付状況（3-2）'!$C$5:$D$15</c:f>
              <c:strCache>
                <c:ptCount val="11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</c:v>
                </c:pt>
                <c:pt idx="9">
                  <c:v>特定施設入居者生活介護</c:v>
                </c:pt>
                <c:pt idx="10">
                  <c:v>福祉用具貸与</c:v>
                </c:pt>
              </c:strCache>
            </c:strRef>
          </c:cat>
          <c:val>
            <c:numRef>
              <c:f>'給付状況（3-2）'!$E$5:$E$15</c:f>
              <c:numCache>
                <c:formatCode>#,##0_);[Red]\(#,##0\)</c:formatCode>
                <c:ptCount val="11"/>
                <c:pt idx="0">
                  <c:v>4964</c:v>
                </c:pt>
                <c:pt idx="1">
                  <c:v>188</c:v>
                </c:pt>
                <c:pt idx="2">
                  <c:v>1299</c:v>
                </c:pt>
                <c:pt idx="3">
                  <c:v>313</c:v>
                </c:pt>
                <c:pt idx="4">
                  <c:v>2585</c:v>
                </c:pt>
                <c:pt idx="5">
                  <c:v>7103</c:v>
                </c:pt>
                <c:pt idx="6">
                  <c:v>2938</c:v>
                </c:pt>
                <c:pt idx="7">
                  <c:v>1226</c:v>
                </c:pt>
                <c:pt idx="8">
                  <c:v>249</c:v>
                </c:pt>
                <c:pt idx="9">
                  <c:v>1000</c:v>
                </c:pt>
                <c:pt idx="10">
                  <c:v>7318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04704"/>
        <c:axId val="82106624"/>
      </c:lineChart>
      <c:catAx>
        <c:axId val="821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82106624"/>
        <c:crosses val="autoZero"/>
        <c:auto val="1"/>
        <c:lblAlgn val="ctr"/>
        <c:lblOffset val="100"/>
        <c:noMultiLvlLbl val="0"/>
      </c:catAx>
      <c:valAx>
        <c:axId val="8210662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82104704"/>
        <c:crosses val="autoZero"/>
        <c:crossBetween val="between"/>
      </c:valAx>
      <c:valAx>
        <c:axId val="7490764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74909184"/>
        <c:crosses val="max"/>
        <c:crossBetween val="between"/>
      </c:valAx>
      <c:catAx>
        <c:axId val="74909184"/>
        <c:scaling>
          <c:orientation val="minMax"/>
        </c:scaling>
        <c:delete val="1"/>
        <c:axPos val="b"/>
        <c:majorTickMark val="out"/>
        <c:minorTickMark val="none"/>
        <c:tickLblPos val="nextTo"/>
        <c:crossAx val="749076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1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'給付状況（3-2）'!$C$16:$D$26</c:f>
              <c:strCache>
                <c:ptCount val="11"/>
                <c:pt idx="0">
                  <c:v>介護予防訪問介護</c:v>
                </c:pt>
                <c:pt idx="1">
                  <c:v>介護予防訪問入浴</c:v>
                </c:pt>
                <c:pt idx="2">
                  <c:v>介護予防訪問看護</c:v>
                </c:pt>
                <c:pt idx="3">
                  <c:v>介護予防訪問リハ</c:v>
                </c:pt>
                <c:pt idx="4">
                  <c:v>介護予防居宅療養管理指導</c:v>
                </c:pt>
                <c:pt idx="5">
                  <c:v>介護予防通所介護</c:v>
                </c:pt>
                <c:pt idx="6">
                  <c:v>介護予防通所リハ</c:v>
                </c:pt>
                <c:pt idx="7">
                  <c:v>介護予防短期入所生活介護</c:v>
                </c:pt>
                <c:pt idx="8">
                  <c:v>介護予防短期入所療養介護</c:v>
                </c:pt>
                <c:pt idx="9">
                  <c:v>介護予防特定施設入居者生活介護</c:v>
                </c:pt>
                <c:pt idx="10">
                  <c:v>介護予防福祉用具貸与</c:v>
                </c:pt>
              </c:strCache>
            </c:strRef>
          </c:cat>
          <c:val>
            <c:numRef>
              <c:f>'給付状況（3-2）'!$G$16:$G$26</c:f>
              <c:numCache>
                <c:formatCode>#,##0_ </c:formatCode>
                <c:ptCount val="11"/>
                <c:pt idx="0">
                  <c:v>93395.62</c:v>
                </c:pt>
                <c:pt idx="1">
                  <c:v>34.49</c:v>
                </c:pt>
                <c:pt idx="2">
                  <c:v>11310.610000000002</c:v>
                </c:pt>
                <c:pt idx="3">
                  <c:v>3427.2000000000007</c:v>
                </c:pt>
                <c:pt idx="4">
                  <c:v>3575.5800000000004</c:v>
                </c:pt>
                <c:pt idx="5">
                  <c:v>102902.62000000001</c:v>
                </c:pt>
                <c:pt idx="6">
                  <c:v>64425.729999999981</c:v>
                </c:pt>
                <c:pt idx="7">
                  <c:v>2735.3199999999997</c:v>
                </c:pt>
                <c:pt idx="8">
                  <c:v>701.60000000000014</c:v>
                </c:pt>
                <c:pt idx="9">
                  <c:v>18671.240000000002</c:v>
                </c:pt>
                <c:pt idx="10">
                  <c:v>21676.85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43488"/>
        <c:axId val="74941952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1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'給付状況（3-2）'!$C$16:$D$26</c:f>
              <c:strCache>
                <c:ptCount val="11"/>
                <c:pt idx="0">
                  <c:v>介護予防訪問介護</c:v>
                </c:pt>
                <c:pt idx="1">
                  <c:v>介護予防訪問入浴</c:v>
                </c:pt>
                <c:pt idx="2">
                  <c:v>介護予防訪問看護</c:v>
                </c:pt>
                <c:pt idx="3">
                  <c:v>介護予防訪問リハ</c:v>
                </c:pt>
                <c:pt idx="4">
                  <c:v>介護予防居宅療養管理指導</c:v>
                </c:pt>
                <c:pt idx="5">
                  <c:v>介護予防通所介護</c:v>
                </c:pt>
                <c:pt idx="6">
                  <c:v>介護予防通所リハ</c:v>
                </c:pt>
                <c:pt idx="7">
                  <c:v>介護予防短期入所生活介護</c:v>
                </c:pt>
                <c:pt idx="8">
                  <c:v>介護予防短期入所療養介護</c:v>
                </c:pt>
                <c:pt idx="9">
                  <c:v>介護予防特定施設入居者生活介護</c:v>
                </c:pt>
                <c:pt idx="10">
                  <c:v>介護予防福祉用具貸与</c:v>
                </c:pt>
              </c:strCache>
            </c:strRef>
          </c:cat>
          <c:val>
            <c:numRef>
              <c:f>'給付状況（3-2）'!$E$16:$E$26</c:f>
              <c:numCache>
                <c:formatCode>#,##0_);[Red]\(#,##0\)</c:formatCode>
                <c:ptCount val="11"/>
                <c:pt idx="0">
                  <c:v>4462</c:v>
                </c:pt>
                <c:pt idx="1">
                  <c:v>1</c:v>
                </c:pt>
                <c:pt idx="2">
                  <c:v>396</c:v>
                </c:pt>
                <c:pt idx="3">
                  <c:v>117</c:v>
                </c:pt>
                <c:pt idx="4">
                  <c:v>283</c:v>
                </c:pt>
                <c:pt idx="5">
                  <c:v>3886</c:v>
                </c:pt>
                <c:pt idx="6">
                  <c:v>2060</c:v>
                </c:pt>
                <c:pt idx="7">
                  <c:v>67</c:v>
                </c:pt>
                <c:pt idx="8">
                  <c:v>15</c:v>
                </c:pt>
                <c:pt idx="9">
                  <c:v>244</c:v>
                </c:pt>
                <c:pt idx="10">
                  <c:v>3494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72864"/>
        <c:axId val="74940416"/>
      </c:lineChart>
      <c:catAx>
        <c:axId val="731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74940416"/>
        <c:crosses val="autoZero"/>
        <c:auto val="1"/>
        <c:lblAlgn val="ctr"/>
        <c:lblOffset val="100"/>
        <c:noMultiLvlLbl val="0"/>
      </c:catAx>
      <c:valAx>
        <c:axId val="7494041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73172864"/>
        <c:crosses val="autoZero"/>
        <c:crossBetween val="between"/>
      </c:valAx>
      <c:valAx>
        <c:axId val="7494195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74943488"/>
        <c:crosses val="max"/>
        <c:crossBetween val="between"/>
      </c:valAx>
      <c:catAx>
        <c:axId val="74943488"/>
        <c:scaling>
          <c:orientation val="minMax"/>
        </c:scaling>
        <c:delete val="1"/>
        <c:axPos val="b"/>
        <c:majorTickMark val="out"/>
        <c:minorTickMark val="none"/>
        <c:tickLblPos val="nextTo"/>
        <c:crossAx val="749419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/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/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（平成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28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01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8</xdr:col>
      <xdr:colOff>63500</xdr:colOff>
      <xdr:row>38</xdr:row>
      <xdr:rowOff>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9</xdr:row>
      <xdr:rowOff>9531</xdr:rowOff>
    </xdr:from>
    <xdr:to>
      <xdr:col>4</xdr:col>
      <xdr:colOff>331088</xdr:colOff>
      <xdr:row>17</xdr:row>
      <xdr:rowOff>98685</xdr:rowOff>
    </xdr:to>
    <xdr:graphicFrame macro="">
      <xdr:nvGraphicFramePr>
        <xdr:cNvPr id="3" name="グラフ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9</xdr:row>
      <xdr:rowOff>9530</xdr:rowOff>
    </xdr:from>
    <xdr:to>
      <xdr:col>8</xdr:col>
      <xdr:colOff>169674</xdr:colOff>
      <xdr:row>17</xdr:row>
      <xdr:rowOff>99128</xdr:rowOff>
    </xdr:to>
    <xdr:graphicFrame macro="">
      <xdr:nvGraphicFramePr>
        <xdr:cNvPr id="5" name="グラフ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9</xdr:row>
      <xdr:rowOff>28581</xdr:rowOff>
    </xdr:from>
    <xdr:to>
      <xdr:col>11</xdr:col>
      <xdr:colOff>635892</xdr:colOff>
      <xdr:row>17</xdr:row>
      <xdr:rowOff>117735</xdr:rowOff>
    </xdr:to>
    <xdr:graphicFrame macro="">
      <xdr:nvGraphicFramePr>
        <xdr:cNvPr id="6" name="グラフ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12</xdr:col>
      <xdr:colOff>0</xdr:colOff>
      <xdr:row>43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1</xdr:rowOff>
    </xdr:from>
    <xdr:to>
      <xdr:col>8</xdr:col>
      <xdr:colOff>0</xdr:colOff>
      <xdr:row>51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8</xdr:col>
      <xdr:colOff>0</xdr:colOff>
      <xdr:row>62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51</xdr:row>
      <xdr:rowOff>104775</xdr:rowOff>
    </xdr:from>
    <xdr:to>
      <xdr:col>7</xdr:col>
      <xdr:colOff>47625</xdr:colOff>
      <xdr:row>52</xdr:row>
      <xdr:rowOff>152400</xdr:rowOff>
    </xdr:to>
    <xdr:sp macro="" textlink="">
      <xdr:nvSpPr>
        <xdr:cNvPr id="4" name="テキスト ボックス 3"/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73</xdr:row>
      <xdr:rowOff>0</xdr:rowOff>
    </xdr:from>
    <xdr:to>
      <xdr:col>4</xdr:col>
      <xdr:colOff>0</xdr:colOff>
      <xdr:row>80</xdr:row>
      <xdr:rowOff>253999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8</xdr:col>
      <xdr:colOff>0</xdr:colOff>
      <xdr:row>80</xdr:row>
      <xdr:rowOff>253999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62</xdr:row>
      <xdr:rowOff>1</xdr:rowOff>
    </xdr:from>
    <xdr:to>
      <xdr:col>7</xdr:col>
      <xdr:colOff>962024</xdr:colOff>
      <xdr:row>73</xdr:row>
      <xdr:rowOff>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40</xdr:row>
      <xdr:rowOff>114300</xdr:rowOff>
    </xdr:from>
    <xdr:to>
      <xdr:col>7</xdr:col>
      <xdr:colOff>323850</xdr:colOff>
      <xdr:row>41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62</xdr:row>
      <xdr:rowOff>114300</xdr:rowOff>
    </xdr:from>
    <xdr:to>
      <xdr:col>2</xdr:col>
      <xdr:colOff>95250</xdr:colOff>
      <xdr:row>63</xdr:row>
      <xdr:rowOff>161925</xdr:rowOff>
    </xdr:to>
    <xdr:sp macro="" textlink="">
      <xdr:nvSpPr>
        <xdr:cNvPr id="10" name="テキスト ボックス 9"/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62</xdr:row>
      <xdr:rowOff>95250</xdr:rowOff>
    </xdr:from>
    <xdr:to>
      <xdr:col>6</xdr:col>
      <xdr:colOff>952499</xdr:colOff>
      <xdr:row>63</xdr:row>
      <xdr:rowOff>142875</xdr:rowOff>
    </xdr:to>
    <xdr:sp macro="" textlink="">
      <xdr:nvSpPr>
        <xdr:cNvPr id="11" name="テキスト ボックス 10"/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51</xdr:row>
      <xdr:rowOff>123825</xdr:rowOff>
    </xdr:from>
    <xdr:to>
      <xdr:col>2</xdr:col>
      <xdr:colOff>19050</xdr:colOff>
      <xdr:row>52</xdr:row>
      <xdr:rowOff>171450</xdr:rowOff>
    </xdr:to>
    <xdr:sp macro="" textlink="">
      <xdr:nvSpPr>
        <xdr:cNvPr id="14" name="テキスト ボックス 13"/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/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/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/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48.0%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/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41.3%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/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52.7%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/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57.3%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/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56.0%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/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56.7%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/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57.9%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47"/>
  <sheetViews>
    <sheetView tabSelected="1" view="pageBreakPreview" zoomScale="75" zoomScaleNormal="75" zoomScaleSheetLayoutView="75" workbookViewId="0"/>
  </sheetViews>
  <sheetFormatPr defaultRowHeight="13.5"/>
  <cols>
    <col min="1" max="1" width="9" style="1"/>
    <col min="2" max="2" width="4.37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5" customHeight="1"/>
    <row r="5" spans="3:10" ht="27" customHeight="1">
      <c r="C5" s="4"/>
    </row>
    <row r="6" spans="3:10" ht="21.95" customHeight="1"/>
    <row r="7" spans="3:10" ht="21.95" customHeight="1"/>
    <row r="8" spans="3:10" ht="21.95" customHeight="1"/>
    <row r="9" spans="3:10" ht="21.95" customHeight="1"/>
    <row r="10" spans="3:10" ht="21.95" customHeight="1"/>
    <row r="11" spans="3:10" ht="21.95" customHeight="1"/>
    <row r="12" spans="3:10" ht="21.95" customHeight="1"/>
    <row r="13" spans="3:10" ht="21.95" customHeight="1"/>
    <row r="14" spans="3:10" ht="21.95" customHeight="1"/>
    <row r="15" spans="3:10" ht="21.95" customHeight="1"/>
    <row r="16" spans="3:10" ht="21.95" customHeight="1"/>
    <row r="17" ht="21.95" customHeight="1"/>
    <row r="18" ht="21.95" customHeight="1"/>
    <row r="35" spans="2:11" ht="24.95" customHeight="1"/>
    <row r="36" spans="2:11" ht="24.95" customHeight="1">
      <c r="B36" s="9" t="s">
        <v>4</v>
      </c>
      <c r="C36" s="10"/>
    </row>
    <row r="37" spans="2:11" ht="24.95" customHeight="1">
      <c r="B37" s="9" t="s">
        <v>37</v>
      </c>
      <c r="C37" s="10"/>
    </row>
    <row r="38" spans="2:11" ht="24.95" customHeight="1">
      <c r="B38" s="9" t="s">
        <v>5</v>
      </c>
      <c r="C38" s="10"/>
    </row>
    <row r="39" spans="2:11" ht="24.95" customHeight="1">
      <c r="C39" s="12" t="s">
        <v>43</v>
      </c>
    </row>
    <row r="40" spans="2:11" ht="24.95" customHeight="1">
      <c r="B40" s="9" t="s">
        <v>38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5" customHeight="1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5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5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5" customHeight="1">
      <c r="B44" s="5"/>
      <c r="D44" s="7"/>
      <c r="E44" s="7"/>
      <c r="F44" s="7"/>
      <c r="G44" s="7"/>
      <c r="H44" s="7"/>
      <c r="I44" s="7"/>
      <c r="J44" s="7"/>
      <c r="K44" s="6"/>
    </row>
    <row r="45" spans="2:11" ht="24.95" customHeight="1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5" customHeight="1"/>
    <row r="47" spans="2:11" ht="24.95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 summaryRight="0"/>
  </sheetPr>
  <dimension ref="A1:L137"/>
  <sheetViews>
    <sheetView zoomScaleNormal="100" workbookViewId="0"/>
  </sheetViews>
  <sheetFormatPr defaultRowHeight="13.5"/>
  <cols>
    <col min="1" max="1" width="2.625" style="14" customWidth="1"/>
    <col min="2" max="2" width="18.25" style="14" customWidth="1"/>
    <col min="3" max="3" width="13.625" style="14" customWidth="1"/>
    <col min="4" max="4" width="12.625" style="14" customWidth="1"/>
    <col min="5" max="6" width="10.625" style="14" customWidth="1"/>
    <col min="7" max="7" width="12.625" style="14" customWidth="1"/>
    <col min="8" max="8" width="10.625" style="14" customWidth="1"/>
    <col min="9" max="9" width="2.625" style="14" customWidth="1"/>
    <col min="10" max="12" width="0" style="14" hidden="1" customWidth="1"/>
    <col min="13" max="16384" width="9" style="14"/>
  </cols>
  <sheetData>
    <row r="1" spans="1:12" ht="20.100000000000001" customHeight="1">
      <c r="A1" s="13" t="s">
        <v>11</v>
      </c>
    </row>
    <row r="2" spans="1:12" ht="14.1" customHeight="1">
      <c r="G2" s="25" t="s">
        <v>36</v>
      </c>
      <c r="H2" s="25"/>
    </row>
    <row r="3" spans="1:12" ht="20.100000000000001" customHeight="1">
      <c r="B3" s="15"/>
      <c r="C3" s="189" t="s">
        <v>0</v>
      </c>
      <c r="D3" s="191" t="s">
        <v>12</v>
      </c>
      <c r="E3" s="20"/>
      <c r="F3" s="21"/>
      <c r="G3" s="189" t="s">
        <v>13</v>
      </c>
      <c r="H3" s="189" t="s">
        <v>14</v>
      </c>
      <c r="I3" s="27"/>
    </row>
    <row r="4" spans="1:12" ht="20.100000000000001" customHeight="1" thickBot="1">
      <c r="B4" s="16"/>
      <c r="C4" s="190"/>
      <c r="D4" s="192"/>
      <c r="E4" s="22" t="s">
        <v>15</v>
      </c>
      <c r="F4" s="23" t="s">
        <v>16</v>
      </c>
      <c r="G4" s="190"/>
      <c r="H4" s="190"/>
      <c r="I4" s="27"/>
      <c r="J4" s="28" t="s">
        <v>26</v>
      </c>
      <c r="K4" s="25" t="s">
        <v>42</v>
      </c>
      <c r="L4" s="25" t="s">
        <v>41</v>
      </c>
    </row>
    <row r="5" spans="1:12" ht="20.100000000000001" customHeight="1" thickTop="1" thickBot="1">
      <c r="B5" s="17" t="s">
        <v>17</v>
      </c>
      <c r="C5" s="29">
        <f>SUM(C6:C13)</f>
        <v>719865</v>
      </c>
      <c r="D5" s="30">
        <f>SUM(E5:F5)</f>
        <v>206990</v>
      </c>
      <c r="E5" s="31">
        <f>SUM(E6:E13)</f>
        <v>105190</v>
      </c>
      <c r="F5" s="32">
        <f t="shared" ref="F5:G5" si="0">SUM(F6:F13)</f>
        <v>101800</v>
      </c>
      <c r="G5" s="29">
        <f t="shared" si="0"/>
        <v>228438</v>
      </c>
      <c r="H5" s="33">
        <f>D5/C5</f>
        <v>0.28754002486577346</v>
      </c>
      <c r="I5" s="26"/>
      <c r="J5" s="24">
        <f t="shared" ref="J5:J13" si="1">C5-D5-G5</f>
        <v>284437</v>
      </c>
      <c r="K5" s="58">
        <f>E5/C5</f>
        <v>0.14612462058858258</v>
      </c>
      <c r="L5" s="58">
        <f>F5/C5</f>
        <v>0.14141540427719088</v>
      </c>
    </row>
    <row r="6" spans="1:12" ht="20.100000000000001" customHeight="1" thickTop="1">
      <c r="B6" s="18" t="s">
        <v>18</v>
      </c>
      <c r="C6" s="34">
        <v>182530</v>
      </c>
      <c r="D6" s="35">
        <f t="shared" ref="D6:D13" si="2">SUM(E6:F6)</f>
        <v>40262</v>
      </c>
      <c r="E6" s="36">
        <v>22710</v>
      </c>
      <c r="F6" s="37">
        <v>17552</v>
      </c>
      <c r="G6" s="34">
        <v>58849</v>
      </c>
      <c r="H6" s="38">
        <f t="shared" ref="H6:H13" si="3">D6/C6</f>
        <v>0.22057743932504245</v>
      </c>
      <c r="I6" s="26"/>
      <c r="J6" s="24">
        <f t="shared" si="1"/>
        <v>83419</v>
      </c>
      <c r="K6" s="58">
        <f t="shared" ref="K6:K13" si="4">E6/C6</f>
        <v>0.1244179039062072</v>
      </c>
      <c r="L6" s="58">
        <f t="shared" ref="L6:L13" si="5">F6/C6</f>
        <v>9.6159535418835262E-2</v>
      </c>
    </row>
    <row r="7" spans="1:12" ht="20.100000000000001" customHeight="1">
      <c r="B7" s="19" t="s">
        <v>19</v>
      </c>
      <c r="C7" s="39">
        <v>95533</v>
      </c>
      <c r="D7" s="40">
        <f t="shared" si="2"/>
        <v>28750</v>
      </c>
      <c r="E7" s="41">
        <v>14829</v>
      </c>
      <c r="F7" s="42">
        <v>13921</v>
      </c>
      <c r="G7" s="39">
        <v>30525</v>
      </c>
      <c r="H7" s="43">
        <f t="shared" si="3"/>
        <v>0.30094312959919611</v>
      </c>
      <c r="I7" s="26"/>
      <c r="J7" s="24">
        <f t="shared" si="1"/>
        <v>36258</v>
      </c>
      <c r="K7" s="58">
        <f t="shared" si="4"/>
        <v>0.15522384935048622</v>
      </c>
      <c r="L7" s="58">
        <f t="shared" si="5"/>
        <v>0.14571928024870986</v>
      </c>
    </row>
    <row r="8" spans="1:12" ht="20.100000000000001" customHeight="1">
      <c r="B8" s="19" t="s">
        <v>20</v>
      </c>
      <c r="C8" s="39">
        <v>53736</v>
      </c>
      <c r="D8" s="40">
        <f t="shared" si="2"/>
        <v>18023</v>
      </c>
      <c r="E8" s="41">
        <v>8823</v>
      </c>
      <c r="F8" s="42">
        <v>9200</v>
      </c>
      <c r="G8" s="39">
        <v>16799</v>
      </c>
      <c r="H8" s="43">
        <f t="shared" si="3"/>
        <v>0.33539898764329312</v>
      </c>
      <c r="I8" s="26"/>
      <c r="J8" s="24">
        <f t="shared" si="1"/>
        <v>18914</v>
      </c>
      <c r="K8" s="58">
        <f t="shared" si="4"/>
        <v>0.1641916033943725</v>
      </c>
      <c r="L8" s="58">
        <f t="shared" si="5"/>
        <v>0.17120738424892065</v>
      </c>
    </row>
    <row r="9" spans="1:12" ht="20.100000000000001" customHeight="1">
      <c r="B9" s="19" t="s">
        <v>21</v>
      </c>
      <c r="C9" s="39">
        <v>31992</v>
      </c>
      <c r="D9" s="40">
        <f t="shared" si="2"/>
        <v>9018</v>
      </c>
      <c r="E9" s="41">
        <v>4611</v>
      </c>
      <c r="F9" s="42">
        <v>4407</v>
      </c>
      <c r="G9" s="39">
        <v>10412</v>
      </c>
      <c r="H9" s="43">
        <f t="shared" si="3"/>
        <v>0.28188297074268565</v>
      </c>
      <c r="I9" s="26"/>
      <c r="J9" s="24">
        <f t="shared" si="1"/>
        <v>12562</v>
      </c>
      <c r="K9" s="58">
        <f t="shared" si="4"/>
        <v>0.14412978244561139</v>
      </c>
      <c r="L9" s="58">
        <f t="shared" si="5"/>
        <v>0.13775318829707428</v>
      </c>
    </row>
    <row r="10" spans="1:12" ht="20.100000000000001" customHeight="1">
      <c r="B10" s="19" t="s">
        <v>22</v>
      </c>
      <c r="C10" s="39">
        <v>46558</v>
      </c>
      <c r="D10" s="40">
        <f t="shared" si="2"/>
        <v>13662</v>
      </c>
      <c r="E10" s="41">
        <v>6587</v>
      </c>
      <c r="F10" s="42">
        <v>7075</v>
      </c>
      <c r="G10" s="39">
        <v>14695</v>
      </c>
      <c r="H10" s="43">
        <f t="shared" si="3"/>
        <v>0.2934404398814382</v>
      </c>
      <c r="I10" s="26"/>
      <c r="J10" s="24">
        <f t="shared" si="1"/>
        <v>18201</v>
      </c>
      <c r="K10" s="58">
        <f t="shared" si="4"/>
        <v>0.14147944499334164</v>
      </c>
      <c r="L10" s="58">
        <f t="shared" si="5"/>
        <v>0.15196099488809656</v>
      </c>
    </row>
    <row r="11" spans="1:12" ht="20.100000000000001" customHeight="1">
      <c r="B11" s="19" t="s">
        <v>23</v>
      </c>
      <c r="C11" s="39">
        <v>103244</v>
      </c>
      <c r="D11" s="40">
        <f t="shared" si="2"/>
        <v>30056</v>
      </c>
      <c r="E11" s="41">
        <v>14761</v>
      </c>
      <c r="F11" s="42">
        <v>15295</v>
      </c>
      <c r="G11" s="39">
        <v>33309</v>
      </c>
      <c r="H11" s="43">
        <f t="shared" si="3"/>
        <v>0.29111619077137657</v>
      </c>
      <c r="I11" s="26"/>
      <c r="J11" s="24">
        <f t="shared" si="1"/>
        <v>39879</v>
      </c>
      <c r="K11" s="58">
        <f t="shared" si="4"/>
        <v>0.14297198868699393</v>
      </c>
      <c r="L11" s="58">
        <f t="shared" si="5"/>
        <v>0.14814420208438261</v>
      </c>
    </row>
    <row r="12" spans="1:12" ht="20.100000000000001" customHeight="1">
      <c r="B12" s="19" t="s">
        <v>24</v>
      </c>
      <c r="C12" s="39">
        <v>145642</v>
      </c>
      <c r="D12" s="40">
        <f t="shared" si="2"/>
        <v>47159</v>
      </c>
      <c r="E12" s="41">
        <v>23231</v>
      </c>
      <c r="F12" s="42">
        <v>23928</v>
      </c>
      <c r="G12" s="39">
        <v>45245</v>
      </c>
      <c r="H12" s="43">
        <f t="shared" si="3"/>
        <v>0.32380082668461019</v>
      </c>
      <c r="I12" s="26"/>
      <c r="J12" s="24">
        <f t="shared" si="1"/>
        <v>53238</v>
      </c>
      <c r="K12" s="58">
        <f t="shared" si="4"/>
        <v>0.15950755963252358</v>
      </c>
      <c r="L12" s="58">
        <f t="shared" si="5"/>
        <v>0.16429326705208663</v>
      </c>
    </row>
    <row r="13" spans="1:12" ht="20.100000000000001" customHeight="1">
      <c r="B13" s="19" t="s">
        <v>25</v>
      </c>
      <c r="C13" s="39">
        <v>60630</v>
      </c>
      <c r="D13" s="40">
        <f t="shared" si="2"/>
        <v>20060</v>
      </c>
      <c r="E13" s="41">
        <v>9638</v>
      </c>
      <c r="F13" s="42">
        <v>10422</v>
      </c>
      <c r="G13" s="39">
        <v>18604</v>
      </c>
      <c r="H13" s="43">
        <f t="shared" si="3"/>
        <v>0.33085931057232393</v>
      </c>
      <c r="I13" s="26"/>
      <c r="J13" s="24">
        <f t="shared" si="1"/>
        <v>21966</v>
      </c>
      <c r="K13" s="58">
        <f t="shared" si="4"/>
        <v>0.15896420913739073</v>
      </c>
      <c r="L13" s="58">
        <f t="shared" si="5"/>
        <v>0.1718951014349332</v>
      </c>
    </row>
    <row r="14" spans="1:12" ht="20.100000000000001" customHeight="1"/>
    <row r="15" spans="1:12" ht="20.100000000000001" customHeight="1"/>
    <row r="16" spans="1:12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G3:G4"/>
    <mergeCell ref="H3:H4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22"/>
  <sheetViews>
    <sheetView zoomScaleNormal="100" workbookViewId="0"/>
  </sheetViews>
  <sheetFormatPr defaultRowHeight="13.5"/>
  <cols>
    <col min="1" max="1" width="2.625" style="14" customWidth="1"/>
    <col min="2" max="2" width="2.875" style="14" customWidth="1"/>
    <col min="3" max="3" width="12.75" style="14" customWidth="1"/>
    <col min="4" max="12" width="8.375" style="14" customWidth="1"/>
    <col min="13" max="13" width="2.625" style="14" customWidth="1"/>
    <col min="14" max="16384" width="9" style="14"/>
  </cols>
  <sheetData>
    <row r="1" spans="1:12" ht="20.100000000000001" customHeight="1">
      <c r="A1" s="13" t="s">
        <v>45</v>
      </c>
      <c r="B1" s="13"/>
    </row>
    <row r="2" spans="1:12" ht="14.1" customHeight="1">
      <c r="K2" s="44" t="s">
        <v>2</v>
      </c>
    </row>
    <row r="3" spans="1:12" ht="20.100000000000001" customHeight="1">
      <c r="B3" s="118"/>
      <c r="C3" s="110"/>
      <c r="D3" s="111" t="s">
        <v>27</v>
      </c>
      <c r="E3" s="112" t="s">
        <v>28</v>
      </c>
      <c r="F3" s="112" t="s">
        <v>29</v>
      </c>
      <c r="G3" s="112" t="s">
        <v>30</v>
      </c>
      <c r="H3" s="112" t="s">
        <v>31</v>
      </c>
      <c r="I3" s="112" t="s">
        <v>32</v>
      </c>
      <c r="J3" s="111" t="s">
        <v>33</v>
      </c>
      <c r="K3" s="113" t="s">
        <v>34</v>
      </c>
      <c r="L3" s="114" t="s">
        <v>1</v>
      </c>
    </row>
    <row r="4" spans="1:12" ht="20.100000000000001" customHeight="1">
      <c r="B4" s="193" t="s">
        <v>62</v>
      </c>
      <c r="C4" s="194"/>
      <c r="D4" s="45">
        <f>SUM(D5:D6)</f>
        <v>8004</v>
      </c>
      <c r="E4" s="46">
        <f t="shared" ref="E4:K4" si="0">SUM(E5:E6)</f>
        <v>5227</v>
      </c>
      <c r="F4" s="46">
        <f t="shared" si="0"/>
        <v>7883</v>
      </c>
      <c r="G4" s="46">
        <f t="shared" si="0"/>
        <v>5029</v>
      </c>
      <c r="H4" s="46">
        <f t="shared" si="0"/>
        <v>4290</v>
      </c>
      <c r="I4" s="46">
        <f t="shared" si="0"/>
        <v>4980</v>
      </c>
      <c r="J4" s="45">
        <f t="shared" si="0"/>
        <v>3082</v>
      </c>
      <c r="K4" s="47">
        <f t="shared" si="0"/>
        <v>38495</v>
      </c>
      <c r="L4" s="55">
        <f>K4/人口統計!D5</f>
        <v>0.1859751678825064</v>
      </c>
    </row>
    <row r="5" spans="1:12" ht="20.100000000000001" customHeight="1">
      <c r="B5" s="115"/>
      <c r="C5" s="116" t="s">
        <v>39</v>
      </c>
      <c r="D5" s="48">
        <v>1090</v>
      </c>
      <c r="E5" s="49">
        <v>845</v>
      </c>
      <c r="F5" s="49">
        <v>843</v>
      </c>
      <c r="G5" s="49">
        <v>635</v>
      </c>
      <c r="H5" s="49">
        <v>500</v>
      </c>
      <c r="I5" s="49">
        <v>486</v>
      </c>
      <c r="J5" s="48">
        <v>287</v>
      </c>
      <c r="K5" s="50">
        <f>SUM(D5:J5)</f>
        <v>4686</v>
      </c>
      <c r="L5" s="56">
        <f>K5/人口統計!D5</f>
        <v>2.2638774820039616E-2</v>
      </c>
    </row>
    <row r="6" spans="1:12" ht="20.100000000000001" customHeight="1">
      <c r="B6" s="115"/>
      <c r="C6" s="117" t="s">
        <v>40</v>
      </c>
      <c r="D6" s="51">
        <v>6914</v>
      </c>
      <c r="E6" s="52">
        <v>4382</v>
      </c>
      <c r="F6" s="52">
        <v>7040</v>
      </c>
      <c r="G6" s="52">
        <v>4394</v>
      </c>
      <c r="H6" s="52">
        <v>3790</v>
      </c>
      <c r="I6" s="52">
        <v>4494</v>
      </c>
      <c r="J6" s="51">
        <v>2795</v>
      </c>
      <c r="K6" s="53">
        <f>SUM(D6:J6)</f>
        <v>33809</v>
      </c>
      <c r="L6" s="57">
        <f>K6/人口統計!D5</f>
        <v>0.16333639306246678</v>
      </c>
    </row>
    <row r="7" spans="1:12" ht="20.100000000000001" customHeight="1" thickBot="1">
      <c r="B7" s="193" t="s">
        <v>63</v>
      </c>
      <c r="C7" s="194"/>
      <c r="D7" s="45">
        <v>82</v>
      </c>
      <c r="E7" s="46">
        <v>128</v>
      </c>
      <c r="F7" s="46">
        <v>122</v>
      </c>
      <c r="G7" s="46">
        <v>106</v>
      </c>
      <c r="H7" s="46">
        <v>93</v>
      </c>
      <c r="I7" s="46">
        <v>91</v>
      </c>
      <c r="J7" s="45">
        <v>70</v>
      </c>
      <c r="K7" s="47">
        <f>SUM(D7:J7)</f>
        <v>692</v>
      </c>
      <c r="L7" s="78"/>
    </row>
    <row r="8" spans="1:12" ht="20.100000000000001" customHeight="1" thickTop="1">
      <c r="B8" s="195" t="s">
        <v>35</v>
      </c>
      <c r="C8" s="196"/>
      <c r="D8" s="35">
        <f>D4+D7</f>
        <v>8086</v>
      </c>
      <c r="E8" s="34">
        <f t="shared" ref="E8:K8" si="1">E4+E7</f>
        <v>5355</v>
      </c>
      <c r="F8" s="34">
        <f t="shared" si="1"/>
        <v>8005</v>
      </c>
      <c r="G8" s="34">
        <f t="shared" si="1"/>
        <v>5135</v>
      </c>
      <c r="H8" s="34">
        <f t="shared" si="1"/>
        <v>4383</v>
      </c>
      <c r="I8" s="34">
        <f t="shared" si="1"/>
        <v>5071</v>
      </c>
      <c r="J8" s="35">
        <f t="shared" si="1"/>
        <v>3152</v>
      </c>
      <c r="K8" s="54">
        <f t="shared" si="1"/>
        <v>39187</v>
      </c>
      <c r="L8" s="79"/>
    </row>
    <row r="9" spans="1:12" ht="20.100000000000001" customHeight="1"/>
    <row r="10" spans="1:12" ht="20.100000000000001" customHeight="1"/>
    <row r="11" spans="1:12" ht="20.100000000000001" customHeight="1"/>
    <row r="12" spans="1:12" ht="20.100000000000001" customHeight="1"/>
    <row r="13" spans="1:12" ht="20.100000000000001" customHeight="1"/>
    <row r="14" spans="1:12" ht="20.100000000000001" customHeight="1"/>
    <row r="15" spans="1:12" ht="20.100000000000001" customHeight="1"/>
    <row r="16" spans="1:12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>
      <c r="A20" s="13" t="s">
        <v>44</v>
      </c>
    </row>
    <row r="21" spans="1:12" ht="14.1" customHeight="1">
      <c r="K21" s="44" t="s">
        <v>2</v>
      </c>
    </row>
    <row r="22" spans="1:12" ht="20.100000000000001" customHeight="1">
      <c r="B22" s="182"/>
      <c r="C22" s="183"/>
      <c r="D22" s="184" t="s">
        <v>27</v>
      </c>
      <c r="E22" s="185" t="s">
        <v>28</v>
      </c>
      <c r="F22" s="185" t="s">
        <v>29</v>
      </c>
      <c r="G22" s="185" t="s">
        <v>30</v>
      </c>
      <c r="H22" s="185" t="s">
        <v>31</v>
      </c>
      <c r="I22" s="185" t="s">
        <v>32</v>
      </c>
      <c r="J22" s="184" t="s">
        <v>33</v>
      </c>
      <c r="K22" s="186" t="s">
        <v>34</v>
      </c>
      <c r="L22" s="187" t="s">
        <v>1</v>
      </c>
    </row>
    <row r="23" spans="1:12" ht="20.100000000000001" customHeight="1">
      <c r="B23" s="197" t="s">
        <v>18</v>
      </c>
      <c r="C23" s="199"/>
      <c r="D23" s="40">
        <v>1244</v>
      </c>
      <c r="E23" s="39">
        <v>793</v>
      </c>
      <c r="F23" s="39">
        <v>1098</v>
      </c>
      <c r="G23" s="39">
        <v>763</v>
      </c>
      <c r="H23" s="39">
        <v>643</v>
      </c>
      <c r="I23" s="39">
        <v>824</v>
      </c>
      <c r="J23" s="40">
        <v>516</v>
      </c>
      <c r="K23" s="167">
        <f t="shared" ref="K23:K30" si="2">SUM(D23:J23)</f>
        <v>5881</v>
      </c>
      <c r="L23" s="188">
        <f>K23/人口統計!D6</f>
        <v>0.1460682529432219</v>
      </c>
    </row>
    <row r="24" spans="1:12" ht="20.100000000000001" customHeight="1">
      <c r="B24" s="197" t="s">
        <v>19</v>
      </c>
      <c r="C24" s="199"/>
      <c r="D24" s="45">
        <v>1239</v>
      </c>
      <c r="E24" s="46">
        <v>827</v>
      </c>
      <c r="F24" s="46">
        <v>1108</v>
      </c>
      <c r="G24" s="46">
        <v>712</v>
      </c>
      <c r="H24" s="46">
        <v>581</v>
      </c>
      <c r="I24" s="46">
        <v>653</v>
      </c>
      <c r="J24" s="45">
        <v>417</v>
      </c>
      <c r="K24" s="47">
        <f t="shared" si="2"/>
        <v>5537</v>
      </c>
      <c r="L24" s="55">
        <f>K24/人口統計!D7</f>
        <v>0.19259130434782609</v>
      </c>
    </row>
    <row r="25" spans="1:12" ht="20.100000000000001" customHeight="1">
      <c r="B25" s="197" t="s">
        <v>20</v>
      </c>
      <c r="C25" s="199"/>
      <c r="D25" s="45">
        <v>836</v>
      </c>
      <c r="E25" s="46">
        <v>458</v>
      </c>
      <c r="F25" s="46">
        <v>770</v>
      </c>
      <c r="G25" s="46">
        <v>523</v>
      </c>
      <c r="H25" s="46">
        <v>442</v>
      </c>
      <c r="I25" s="46">
        <v>473</v>
      </c>
      <c r="J25" s="45">
        <v>308</v>
      </c>
      <c r="K25" s="47">
        <f t="shared" si="2"/>
        <v>3810</v>
      </c>
      <c r="L25" s="55">
        <f>K25/人口統計!D8</f>
        <v>0.21139654885424181</v>
      </c>
    </row>
    <row r="26" spans="1:12" ht="20.100000000000001" customHeight="1">
      <c r="B26" s="197" t="s">
        <v>21</v>
      </c>
      <c r="C26" s="199"/>
      <c r="D26" s="45">
        <v>205</v>
      </c>
      <c r="E26" s="46">
        <v>180</v>
      </c>
      <c r="F26" s="46">
        <v>298</v>
      </c>
      <c r="G26" s="46">
        <v>223</v>
      </c>
      <c r="H26" s="46">
        <v>190</v>
      </c>
      <c r="I26" s="46">
        <v>197</v>
      </c>
      <c r="J26" s="45">
        <v>157</v>
      </c>
      <c r="K26" s="47">
        <f t="shared" si="2"/>
        <v>1450</v>
      </c>
      <c r="L26" s="55">
        <f>K26/人口統計!D9</f>
        <v>0.16078953204701707</v>
      </c>
    </row>
    <row r="27" spans="1:12" ht="20.100000000000001" customHeight="1">
      <c r="B27" s="197" t="s">
        <v>22</v>
      </c>
      <c r="C27" s="199"/>
      <c r="D27" s="45">
        <v>393</v>
      </c>
      <c r="E27" s="46">
        <v>250</v>
      </c>
      <c r="F27" s="46">
        <v>486</v>
      </c>
      <c r="G27" s="46">
        <v>297</v>
      </c>
      <c r="H27" s="46">
        <v>264</v>
      </c>
      <c r="I27" s="46">
        <v>306</v>
      </c>
      <c r="J27" s="45">
        <v>167</v>
      </c>
      <c r="K27" s="47">
        <f t="shared" si="2"/>
        <v>2163</v>
      </c>
      <c r="L27" s="55">
        <f>K27/人口統計!D10</f>
        <v>0.15832235397452787</v>
      </c>
    </row>
    <row r="28" spans="1:12" ht="20.100000000000001" customHeight="1">
      <c r="B28" s="197" t="s">
        <v>23</v>
      </c>
      <c r="C28" s="199"/>
      <c r="D28" s="45">
        <v>739</v>
      </c>
      <c r="E28" s="46">
        <v>642</v>
      </c>
      <c r="F28" s="46">
        <v>1221</v>
      </c>
      <c r="G28" s="46">
        <v>656</v>
      </c>
      <c r="H28" s="46">
        <v>605</v>
      </c>
      <c r="I28" s="46">
        <v>679</v>
      </c>
      <c r="J28" s="45">
        <v>379</v>
      </c>
      <c r="K28" s="47">
        <f t="shared" si="2"/>
        <v>4921</v>
      </c>
      <c r="L28" s="55">
        <f>K28/人口統計!D11</f>
        <v>0.1637277082778813</v>
      </c>
    </row>
    <row r="29" spans="1:12" ht="20.100000000000001" customHeight="1">
      <c r="B29" s="197" t="s">
        <v>24</v>
      </c>
      <c r="C29" s="198"/>
      <c r="D29" s="40">
        <v>2825</v>
      </c>
      <c r="E29" s="39">
        <v>1645</v>
      </c>
      <c r="F29" s="39">
        <v>2189</v>
      </c>
      <c r="G29" s="39">
        <v>1419</v>
      </c>
      <c r="H29" s="39">
        <v>1222</v>
      </c>
      <c r="I29" s="39">
        <v>1319</v>
      </c>
      <c r="J29" s="40">
        <v>806</v>
      </c>
      <c r="K29" s="167">
        <f t="shared" si="2"/>
        <v>11425</v>
      </c>
      <c r="L29" s="168">
        <f>K29/人口統計!D12</f>
        <v>0.24226552725884773</v>
      </c>
    </row>
    <row r="30" spans="1:12" ht="20.100000000000001" customHeight="1">
      <c r="B30" s="197" t="s">
        <v>25</v>
      </c>
      <c r="C30" s="198"/>
      <c r="D30" s="40">
        <v>523</v>
      </c>
      <c r="E30" s="39">
        <v>432</v>
      </c>
      <c r="F30" s="39">
        <v>713</v>
      </c>
      <c r="G30" s="39">
        <v>436</v>
      </c>
      <c r="H30" s="39">
        <v>343</v>
      </c>
      <c r="I30" s="39">
        <v>529</v>
      </c>
      <c r="J30" s="40">
        <v>332</v>
      </c>
      <c r="K30" s="167">
        <f t="shared" si="2"/>
        <v>3308</v>
      </c>
      <c r="L30" s="168">
        <f>K30/人口統計!D13</f>
        <v>0.16490528414755734</v>
      </c>
    </row>
    <row r="31" spans="1:12" ht="20.100000000000001" customHeight="1">
      <c r="C31" s="14" t="s">
        <v>46</v>
      </c>
    </row>
    <row r="32" spans="1:1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</sheetData>
  <mergeCells count="11">
    <mergeCell ref="B4:C4"/>
    <mergeCell ref="B7:C7"/>
    <mergeCell ref="B8:C8"/>
    <mergeCell ref="B29:C29"/>
    <mergeCell ref="B30:C30"/>
    <mergeCell ref="B23:C23"/>
    <mergeCell ref="B24:C24"/>
    <mergeCell ref="B25:C25"/>
    <mergeCell ref="B26:C26"/>
    <mergeCell ref="B27:C27"/>
    <mergeCell ref="B28:C28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109"/>
  <sheetViews>
    <sheetView zoomScaleNormal="100" workbookViewId="0"/>
  </sheetViews>
  <sheetFormatPr defaultRowHeight="13.5"/>
  <cols>
    <col min="1" max="1" width="2.5" style="14" customWidth="1"/>
    <col min="2" max="2" width="2.625" style="14" customWidth="1"/>
    <col min="3" max="3" width="16.875" style="14" customWidth="1"/>
    <col min="4" max="11" width="10.125" style="14" customWidth="1"/>
    <col min="12" max="19" width="8.625" style="14" customWidth="1"/>
    <col min="20" max="20" width="9.625" style="14" customWidth="1"/>
    <col min="21" max="21" width="8.625" style="14" customWidth="1"/>
    <col min="22" max="22" width="9.12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4" t="s">
        <v>48</v>
      </c>
    </row>
    <row r="2" spans="1:19" ht="20.100000000000001" customHeight="1"/>
    <row r="3" spans="1:19" ht="20.100000000000001" customHeight="1" thickBot="1">
      <c r="B3" s="201"/>
      <c r="C3" s="201"/>
      <c r="D3" s="201" t="s">
        <v>120</v>
      </c>
      <c r="E3" s="201"/>
      <c r="F3" s="201" t="s">
        <v>121</v>
      </c>
      <c r="G3" s="201"/>
      <c r="H3" s="201" t="s">
        <v>122</v>
      </c>
      <c r="I3" s="201"/>
      <c r="J3" s="201" t="s">
        <v>123</v>
      </c>
      <c r="K3" s="201"/>
      <c r="N3" s="107" t="s">
        <v>99</v>
      </c>
      <c r="O3" s="108"/>
      <c r="P3" s="109"/>
      <c r="Q3" s="59" t="s">
        <v>100</v>
      </c>
      <c r="R3" s="88" t="s">
        <v>101</v>
      </c>
      <c r="S3" s="88" t="s">
        <v>102</v>
      </c>
    </row>
    <row r="4" spans="1:19" ht="33" customHeight="1" thickTop="1" thickBot="1">
      <c r="B4" s="189"/>
      <c r="C4" s="189"/>
      <c r="D4" s="177" t="s">
        <v>125</v>
      </c>
      <c r="E4" s="178" t="s">
        <v>126</v>
      </c>
      <c r="F4" s="179" t="s">
        <v>125</v>
      </c>
      <c r="G4" s="180" t="s">
        <v>126</v>
      </c>
      <c r="H4" s="177" t="s">
        <v>125</v>
      </c>
      <c r="I4" s="178" t="s">
        <v>126</v>
      </c>
      <c r="J4" s="179" t="s">
        <v>125</v>
      </c>
      <c r="K4" s="180" t="s">
        <v>126</v>
      </c>
      <c r="N4" s="138"/>
      <c r="O4" s="83"/>
      <c r="P4" s="139"/>
      <c r="Q4" s="140"/>
      <c r="R4" s="141"/>
      <c r="S4" s="141"/>
    </row>
    <row r="5" spans="1:19" ht="20.100000000000001" customHeight="1" thickTop="1" thickBot="1">
      <c r="B5" s="202" t="s">
        <v>124</v>
      </c>
      <c r="C5" s="202"/>
      <c r="D5" s="173">
        <v>29183</v>
      </c>
      <c r="E5" s="174">
        <v>1797258.7799999991</v>
      </c>
      <c r="F5" s="175">
        <v>15025</v>
      </c>
      <c r="G5" s="176">
        <v>322856.86000000016</v>
      </c>
      <c r="H5" s="173">
        <v>2921</v>
      </c>
      <c r="I5" s="174">
        <v>682073.37999999989</v>
      </c>
      <c r="J5" s="175">
        <v>6889</v>
      </c>
      <c r="K5" s="176">
        <v>1946587.8499999992</v>
      </c>
      <c r="M5" s="147">
        <f>Q5+Q7</f>
        <v>44208</v>
      </c>
      <c r="N5" s="119" t="s">
        <v>106</v>
      </c>
      <c r="O5" s="120"/>
      <c r="P5" s="132"/>
      <c r="Q5" s="121">
        <v>29183</v>
      </c>
      <c r="R5" s="122">
        <v>1797258.7799999991</v>
      </c>
      <c r="S5" s="122">
        <f>R5/Q5*100</f>
        <v>6158.5812973306347</v>
      </c>
    </row>
    <row r="6" spans="1:19" ht="20.100000000000001" customHeight="1" thickTop="1">
      <c r="B6" s="203" t="s">
        <v>112</v>
      </c>
      <c r="C6" s="203"/>
      <c r="D6" s="169">
        <v>4672</v>
      </c>
      <c r="E6" s="170">
        <v>269912.27999999985</v>
      </c>
      <c r="F6" s="171">
        <v>2418</v>
      </c>
      <c r="G6" s="172">
        <v>52743.30000000001</v>
      </c>
      <c r="H6" s="169">
        <v>284</v>
      </c>
      <c r="I6" s="170">
        <v>66769.75</v>
      </c>
      <c r="J6" s="171">
        <v>1137</v>
      </c>
      <c r="K6" s="172">
        <v>353151.43000000011</v>
      </c>
      <c r="M6" s="58"/>
      <c r="N6" s="123"/>
      <c r="O6" s="92" t="s">
        <v>103</v>
      </c>
      <c r="P6" s="105"/>
      <c r="Q6" s="96">
        <f>Q5/Q$13</f>
        <v>0.54024584397793329</v>
      </c>
      <c r="R6" s="97">
        <f>R5/R$13</f>
        <v>0.37846772531133893</v>
      </c>
      <c r="S6" s="98" t="s">
        <v>105</v>
      </c>
    </row>
    <row r="7" spans="1:19" ht="20.100000000000001" customHeight="1">
      <c r="B7" s="200" t="s">
        <v>113</v>
      </c>
      <c r="C7" s="200"/>
      <c r="D7" s="143">
        <v>4425</v>
      </c>
      <c r="E7" s="144">
        <v>276893.36</v>
      </c>
      <c r="F7" s="145">
        <v>2472</v>
      </c>
      <c r="G7" s="146">
        <v>50568.76</v>
      </c>
      <c r="H7" s="143">
        <v>241</v>
      </c>
      <c r="I7" s="144">
        <v>57916.799999999996</v>
      </c>
      <c r="J7" s="145">
        <v>887</v>
      </c>
      <c r="K7" s="146">
        <v>253139.13000000003</v>
      </c>
      <c r="M7" s="58"/>
      <c r="N7" s="124" t="s">
        <v>107</v>
      </c>
      <c r="O7" s="125"/>
      <c r="P7" s="133"/>
      <c r="Q7" s="126">
        <v>15025</v>
      </c>
      <c r="R7" s="127">
        <v>322856.86000000016</v>
      </c>
      <c r="S7" s="127">
        <f>R7/Q7*100</f>
        <v>2148.7977371048264</v>
      </c>
    </row>
    <row r="8" spans="1:19" ht="20.100000000000001" customHeight="1">
      <c r="B8" s="200" t="s">
        <v>114</v>
      </c>
      <c r="C8" s="200"/>
      <c r="D8" s="143">
        <v>2747</v>
      </c>
      <c r="E8" s="144">
        <v>169647.38999999998</v>
      </c>
      <c r="F8" s="145">
        <v>1486</v>
      </c>
      <c r="G8" s="146">
        <v>30003.019999999997</v>
      </c>
      <c r="H8" s="143">
        <v>339</v>
      </c>
      <c r="I8" s="144">
        <v>88001.08</v>
      </c>
      <c r="J8" s="145">
        <v>650</v>
      </c>
      <c r="K8" s="146">
        <v>190429.09</v>
      </c>
      <c r="L8" s="87"/>
      <c r="M8" s="86"/>
      <c r="N8" s="128"/>
      <c r="O8" s="92" t="s">
        <v>103</v>
      </c>
      <c r="P8" s="105"/>
      <c r="Q8" s="96">
        <f>Q7/Q$13</f>
        <v>0.27814802473249656</v>
      </c>
      <c r="R8" s="97">
        <f>R7/R$13</f>
        <v>6.7987372083034986E-2</v>
      </c>
      <c r="S8" s="98" t="s">
        <v>104</v>
      </c>
    </row>
    <row r="9" spans="1:19" ht="20.100000000000001" customHeight="1">
      <c r="B9" s="200" t="s">
        <v>115</v>
      </c>
      <c r="C9" s="200"/>
      <c r="D9" s="143">
        <v>1085</v>
      </c>
      <c r="E9" s="144">
        <v>64572.210000000014</v>
      </c>
      <c r="F9" s="145">
        <v>404</v>
      </c>
      <c r="G9" s="146">
        <v>8253.6</v>
      </c>
      <c r="H9" s="143">
        <v>49</v>
      </c>
      <c r="I9" s="144">
        <v>12042.15</v>
      </c>
      <c r="J9" s="145">
        <v>338</v>
      </c>
      <c r="K9" s="146">
        <v>94874.53</v>
      </c>
      <c r="L9" s="87"/>
      <c r="M9" s="86"/>
      <c r="N9" s="124" t="s">
        <v>108</v>
      </c>
      <c r="O9" s="125"/>
      <c r="P9" s="133"/>
      <c r="Q9" s="126">
        <v>2921</v>
      </c>
      <c r="R9" s="127">
        <v>682073.37999999989</v>
      </c>
      <c r="S9" s="127">
        <f>R9/Q9*100</f>
        <v>23350.680588839434</v>
      </c>
    </row>
    <row r="10" spans="1:19" ht="20.100000000000001" customHeight="1">
      <c r="B10" s="200" t="s">
        <v>116</v>
      </c>
      <c r="C10" s="200"/>
      <c r="D10" s="143">
        <v>1712</v>
      </c>
      <c r="E10" s="144">
        <v>106776.38000000002</v>
      </c>
      <c r="F10" s="145">
        <v>706</v>
      </c>
      <c r="G10" s="146">
        <v>14915.57</v>
      </c>
      <c r="H10" s="143">
        <v>192</v>
      </c>
      <c r="I10" s="144">
        <v>44135.360000000008</v>
      </c>
      <c r="J10" s="145">
        <v>380</v>
      </c>
      <c r="K10" s="146">
        <v>109310.20000000001</v>
      </c>
      <c r="L10" s="87"/>
      <c r="M10" s="86"/>
      <c r="N10" s="93"/>
      <c r="O10" s="92" t="s">
        <v>103</v>
      </c>
      <c r="P10" s="105"/>
      <c r="Q10" s="96">
        <f>Q9/Q$13</f>
        <v>5.4074567736680366E-2</v>
      </c>
      <c r="R10" s="97">
        <f>R9/R$13</f>
        <v>0.14363138102127762</v>
      </c>
      <c r="S10" s="98" t="s">
        <v>104</v>
      </c>
    </row>
    <row r="11" spans="1:19" ht="20.100000000000001" customHeight="1">
      <c r="B11" s="200" t="s">
        <v>117</v>
      </c>
      <c r="C11" s="200"/>
      <c r="D11" s="143">
        <v>3460</v>
      </c>
      <c r="E11" s="144">
        <v>227681.13999999996</v>
      </c>
      <c r="F11" s="145">
        <v>1252</v>
      </c>
      <c r="G11" s="146">
        <v>28979.899999999994</v>
      </c>
      <c r="H11" s="143">
        <v>496</v>
      </c>
      <c r="I11" s="144">
        <v>110563.73999999998</v>
      </c>
      <c r="J11" s="145">
        <v>912</v>
      </c>
      <c r="K11" s="146">
        <v>254182.21999999997</v>
      </c>
      <c r="L11" s="87"/>
      <c r="M11" s="86"/>
      <c r="N11" s="124" t="s">
        <v>109</v>
      </c>
      <c r="O11" s="125"/>
      <c r="P11" s="133"/>
      <c r="Q11" s="99">
        <v>6889</v>
      </c>
      <c r="R11" s="100">
        <v>1946587.8499999992</v>
      </c>
      <c r="S11" s="100">
        <f>R11/Q11*100</f>
        <v>28256.464653795894</v>
      </c>
    </row>
    <row r="12" spans="1:19" ht="20.100000000000001" customHeight="1" thickBot="1">
      <c r="B12" s="200" t="s">
        <v>118</v>
      </c>
      <c r="C12" s="200"/>
      <c r="D12" s="143">
        <v>8575</v>
      </c>
      <c r="E12" s="144">
        <v>515192.98</v>
      </c>
      <c r="F12" s="145">
        <v>5201</v>
      </c>
      <c r="G12" s="146">
        <v>112885.01999999997</v>
      </c>
      <c r="H12" s="143">
        <v>1069</v>
      </c>
      <c r="I12" s="144">
        <v>250391.21000000008</v>
      </c>
      <c r="J12" s="145">
        <v>1774</v>
      </c>
      <c r="K12" s="146">
        <v>469962.56999999989</v>
      </c>
      <c r="L12" s="87"/>
      <c r="M12" s="86"/>
      <c r="N12" s="123"/>
      <c r="O12" s="82" t="s">
        <v>103</v>
      </c>
      <c r="P12" s="106"/>
      <c r="Q12" s="101">
        <f>Q11/Q$13</f>
        <v>0.12753156355288978</v>
      </c>
      <c r="R12" s="102">
        <f>R11/R$13</f>
        <v>0.40991352158434852</v>
      </c>
      <c r="S12" s="103" t="s">
        <v>104</v>
      </c>
    </row>
    <row r="13" spans="1:19" ht="20.100000000000001" customHeight="1" thickTop="1">
      <c r="B13" s="181" t="s">
        <v>119</v>
      </c>
      <c r="C13" s="181"/>
      <c r="D13" s="143">
        <v>2507</v>
      </c>
      <c r="E13" s="144">
        <v>166583.04000000001</v>
      </c>
      <c r="F13" s="145">
        <v>1086</v>
      </c>
      <c r="G13" s="146">
        <v>24507.690000000006</v>
      </c>
      <c r="H13" s="143">
        <v>251</v>
      </c>
      <c r="I13" s="144">
        <v>52253.289999999994</v>
      </c>
      <c r="J13" s="145">
        <v>811</v>
      </c>
      <c r="K13" s="146">
        <v>221538.68000000002</v>
      </c>
      <c r="M13" s="58"/>
      <c r="N13" s="129" t="s">
        <v>110</v>
      </c>
      <c r="O13" s="130"/>
      <c r="P13" s="131"/>
      <c r="Q13" s="94">
        <f>Q5+Q7+Q9+Q11</f>
        <v>54018</v>
      </c>
      <c r="R13" s="95">
        <f>R5+R7+R9+R11</f>
        <v>4748776.8699999982</v>
      </c>
      <c r="S13" s="95">
        <f>R13/Q13*100</f>
        <v>8791.1008737828106</v>
      </c>
    </row>
    <row r="14" spans="1:19" ht="20.100000000000001" customHeight="1">
      <c r="N14" s="128"/>
      <c r="O14" s="92" t="s">
        <v>103</v>
      </c>
      <c r="P14" s="105"/>
      <c r="Q14" s="96">
        <f>Q13/Q$13</f>
        <v>1</v>
      </c>
      <c r="R14" s="97">
        <f>R13/R$13</f>
        <v>1</v>
      </c>
      <c r="S14" s="98" t="s">
        <v>104</v>
      </c>
    </row>
    <row r="15" spans="1:19" ht="20.100000000000001" customHeight="1">
      <c r="B15" s="89"/>
      <c r="C15" s="83"/>
      <c r="D15" s="83"/>
      <c r="E15" s="90"/>
      <c r="F15" s="90"/>
      <c r="G15" s="91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>
      <c r="M16" s="14" t="s">
        <v>131</v>
      </c>
      <c r="N16" s="58">
        <f>D5/(D5+F5+H5+J5)</f>
        <v>0.54024584397793329</v>
      </c>
      <c r="O16" s="58">
        <f>F5/(D5+F5+H5+J5)</f>
        <v>0.27814802473249656</v>
      </c>
      <c r="P16" s="58">
        <f>H5/(D5+F5+H5+J5)</f>
        <v>5.4074567736680366E-2</v>
      </c>
      <c r="Q16" s="58">
        <f>J5/(D5+F5+H5+J5)</f>
        <v>0.12753156355288978</v>
      </c>
    </row>
    <row r="17" spans="13:17" ht="20.100000000000001" customHeight="1">
      <c r="M17" s="14" t="s">
        <v>132</v>
      </c>
      <c r="N17" s="58">
        <f t="shared" ref="N17:N23" si="0">D6/(D6+F6+H6+J6)</f>
        <v>0.54893667019151682</v>
      </c>
      <c r="O17" s="58">
        <f t="shared" ref="O17:O23" si="1">F6/(D6+F6+H6+J6)</f>
        <v>0.28410292562566092</v>
      </c>
      <c r="P17" s="58">
        <f t="shared" ref="P17:P23" si="2">H6/(D6+F6+H6+J6)</f>
        <v>3.3368581835271999E-2</v>
      </c>
      <c r="Q17" s="58">
        <f t="shared" ref="Q17:Q23" si="3">J6/(D6+F6+H6+J6)</f>
        <v>0.13359182234755024</v>
      </c>
    </row>
    <row r="18" spans="13:17" ht="20.100000000000001" customHeight="1">
      <c r="M18" s="14" t="s">
        <v>133</v>
      </c>
      <c r="N18" s="58">
        <f t="shared" si="0"/>
        <v>0.55140186915887845</v>
      </c>
      <c r="O18" s="58">
        <f t="shared" si="1"/>
        <v>0.30803738317757007</v>
      </c>
      <c r="P18" s="58">
        <f t="shared" si="2"/>
        <v>3.0031152647975078E-2</v>
      </c>
      <c r="Q18" s="58">
        <f t="shared" si="3"/>
        <v>0.11052959501557633</v>
      </c>
    </row>
    <row r="19" spans="13:17" ht="20.100000000000001" customHeight="1">
      <c r="M19" s="14" t="s">
        <v>134</v>
      </c>
      <c r="N19" s="58">
        <f t="shared" si="0"/>
        <v>0.52604366143240133</v>
      </c>
      <c r="O19" s="58">
        <f t="shared" si="1"/>
        <v>0.28456530065109154</v>
      </c>
      <c r="P19" s="58">
        <f t="shared" si="2"/>
        <v>6.4917656070471078E-2</v>
      </c>
      <c r="Q19" s="58">
        <f t="shared" si="3"/>
        <v>0.124473381846036</v>
      </c>
    </row>
    <row r="20" spans="13:17" ht="20.100000000000001" customHeight="1">
      <c r="M20" s="14" t="s">
        <v>135</v>
      </c>
      <c r="N20" s="58">
        <f t="shared" si="0"/>
        <v>0.57835820895522383</v>
      </c>
      <c r="O20" s="58">
        <f t="shared" si="1"/>
        <v>0.21535181236673773</v>
      </c>
      <c r="P20" s="58">
        <f t="shared" si="2"/>
        <v>2.6119402985074626E-2</v>
      </c>
      <c r="Q20" s="58">
        <f t="shared" si="3"/>
        <v>0.18017057569296374</v>
      </c>
    </row>
    <row r="21" spans="13:17" ht="20.100000000000001" customHeight="1">
      <c r="M21" s="14" t="s">
        <v>136</v>
      </c>
      <c r="N21" s="58">
        <f t="shared" si="0"/>
        <v>0.57257525083612038</v>
      </c>
      <c r="O21" s="58">
        <f t="shared" si="1"/>
        <v>0.23612040133779263</v>
      </c>
      <c r="P21" s="58">
        <f t="shared" si="2"/>
        <v>6.4214046822742468E-2</v>
      </c>
      <c r="Q21" s="58">
        <f t="shared" si="3"/>
        <v>0.12709030100334448</v>
      </c>
    </row>
    <row r="22" spans="13:17" ht="20.100000000000001" customHeight="1">
      <c r="M22" s="14" t="s">
        <v>137</v>
      </c>
      <c r="N22" s="58">
        <f t="shared" si="0"/>
        <v>0.565359477124183</v>
      </c>
      <c r="O22" s="58">
        <f t="shared" si="1"/>
        <v>0.20457516339869281</v>
      </c>
      <c r="P22" s="58">
        <f t="shared" si="2"/>
        <v>8.1045751633986932E-2</v>
      </c>
      <c r="Q22" s="58">
        <f t="shared" si="3"/>
        <v>0.14901960784313725</v>
      </c>
    </row>
    <row r="23" spans="13:17" ht="20.100000000000001" customHeight="1">
      <c r="M23" s="14" t="s">
        <v>138</v>
      </c>
      <c r="N23" s="58">
        <f t="shared" si="0"/>
        <v>0.51597569047475778</v>
      </c>
      <c r="O23" s="58">
        <f t="shared" si="1"/>
        <v>0.31295505144713881</v>
      </c>
      <c r="P23" s="58">
        <f t="shared" si="2"/>
        <v>6.4323966544316741E-2</v>
      </c>
      <c r="Q23" s="58">
        <f t="shared" si="3"/>
        <v>0.10674529153378663</v>
      </c>
    </row>
    <row r="24" spans="13:17" ht="20.100000000000001" customHeight="1">
      <c r="M24" s="14" t="s">
        <v>139</v>
      </c>
      <c r="N24" s="58">
        <f t="shared" ref="N24" si="4">D13/(D13+F13+H13+J13)</f>
        <v>0.53856068743286789</v>
      </c>
      <c r="O24" s="58">
        <f t="shared" ref="O24" si="5">F13/(D13+F13+H13+J13)</f>
        <v>0.23329752953813104</v>
      </c>
      <c r="P24" s="58">
        <f t="shared" ref="P24" si="6">H13/(D13+F13+H13+J13)</f>
        <v>5.3920515574650912E-2</v>
      </c>
      <c r="Q24" s="58">
        <f t="shared" ref="Q24" si="7">J13/(D13+F13+H13+J13)</f>
        <v>0.17422126745435015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>
      <c r="M29" s="14" t="s">
        <v>131</v>
      </c>
      <c r="N29" s="58">
        <f>E5/(E5+G5+I5+K5)</f>
        <v>0.37846772531133893</v>
      </c>
      <c r="O29" s="58">
        <f>G5/(E5+G5+I5+K5)</f>
        <v>6.7987372083034986E-2</v>
      </c>
      <c r="P29" s="58">
        <f>I5/(E5+G5+I5+K5)</f>
        <v>0.14363138102127762</v>
      </c>
      <c r="Q29" s="58">
        <f>K5/(E5+G5+I5+K5)</f>
        <v>0.40991352158434852</v>
      </c>
    </row>
    <row r="30" spans="13:17" ht="20.100000000000001" customHeight="1">
      <c r="M30" s="14" t="s">
        <v>132</v>
      </c>
      <c r="N30" s="58">
        <f t="shared" ref="N30:N37" si="8">E6/(E6+G6+I6+K6)</f>
        <v>0.36348064542176062</v>
      </c>
      <c r="O30" s="58">
        <f t="shared" ref="O30:O37" si="9">G6/(E6+G6+I6+K6)</f>
        <v>7.1027404628176097E-2</v>
      </c>
      <c r="P30" s="58">
        <f t="shared" ref="P30:P37" si="10">I6/(E6+G6+I6+K6)</f>
        <v>8.9916293636768271E-2</v>
      </c>
      <c r="Q30" s="58">
        <f t="shared" ref="Q30:Q37" si="11">K6/(E6+G6+I6+K6)</f>
        <v>0.47557565631329496</v>
      </c>
    </row>
    <row r="31" spans="13:17" ht="20.100000000000001" customHeight="1">
      <c r="M31" s="14" t="s">
        <v>133</v>
      </c>
      <c r="N31" s="58">
        <f t="shared" si="8"/>
        <v>0.4336500119299681</v>
      </c>
      <c r="O31" s="58">
        <f t="shared" si="9"/>
        <v>7.9197072032654359E-2</v>
      </c>
      <c r="P31" s="58">
        <f t="shared" si="10"/>
        <v>9.0705031752822005E-2</v>
      </c>
      <c r="Q31" s="58">
        <f t="shared" si="11"/>
        <v>0.39644788428455546</v>
      </c>
    </row>
    <row r="32" spans="13:17" ht="20.100000000000001" customHeight="1">
      <c r="M32" s="14" t="s">
        <v>134</v>
      </c>
      <c r="N32" s="58">
        <f t="shared" si="8"/>
        <v>0.3548510378731552</v>
      </c>
      <c r="O32" s="58">
        <f t="shared" si="9"/>
        <v>6.2757244814252863E-2</v>
      </c>
      <c r="P32" s="58">
        <f t="shared" si="10"/>
        <v>0.18407164750343971</v>
      </c>
      <c r="Q32" s="58">
        <f t="shared" si="11"/>
        <v>0.3983200698091523</v>
      </c>
    </row>
    <row r="33" spans="13:17" ht="20.100000000000001" customHeight="1">
      <c r="M33" s="14" t="s">
        <v>135</v>
      </c>
      <c r="N33" s="58">
        <f t="shared" si="8"/>
        <v>0.3592484448168044</v>
      </c>
      <c r="O33" s="58">
        <f t="shared" si="9"/>
        <v>4.5919025601570337E-2</v>
      </c>
      <c r="P33" s="58">
        <f t="shared" si="10"/>
        <v>6.6996679527472888E-2</v>
      </c>
      <c r="Q33" s="58">
        <f t="shared" si="11"/>
        <v>0.52783585005415246</v>
      </c>
    </row>
    <row r="34" spans="13:17" ht="20.100000000000001" customHeight="1">
      <c r="M34" s="14" t="s">
        <v>136</v>
      </c>
      <c r="N34" s="58">
        <f t="shared" si="8"/>
        <v>0.38808368949766253</v>
      </c>
      <c r="O34" s="58">
        <f t="shared" si="9"/>
        <v>5.4211328727951341E-2</v>
      </c>
      <c r="P34" s="58">
        <f t="shared" si="10"/>
        <v>0.16041200634548158</v>
      </c>
      <c r="Q34" s="58">
        <f t="shared" si="11"/>
        <v>0.39729297542890463</v>
      </c>
    </row>
    <row r="35" spans="13:17" ht="20.100000000000001" customHeight="1">
      <c r="M35" s="14" t="s">
        <v>137</v>
      </c>
      <c r="N35" s="58">
        <f t="shared" si="8"/>
        <v>0.36639616225758642</v>
      </c>
      <c r="O35" s="58">
        <f t="shared" si="9"/>
        <v>4.663594069587243E-2</v>
      </c>
      <c r="P35" s="58">
        <f t="shared" si="10"/>
        <v>0.17792483831047928</v>
      </c>
      <c r="Q35" s="58">
        <f t="shared" si="11"/>
        <v>0.40904305873606189</v>
      </c>
    </row>
    <row r="36" spans="13:17" ht="20.100000000000001" customHeight="1">
      <c r="M36" s="14" t="s">
        <v>138</v>
      </c>
      <c r="N36" s="58">
        <f t="shared" si="8"/>
        <v>0.38206825709788594</v>
      </c>
      <c r="O36" s="58">
        <f t="shared" si="9"/>
        <v>8.3715781305599285E-2</v>
      </c>
      <c r="P36" s="58">
        <f t="shared" si="10"/>
        <v>0.18569067691359223</v>
      </c>
      <c r="Q36" s="58">
        <f t="shared" si="11"/>
        <v>0.34852528468292249</v>
      </c>
    </row>
    <row r="37" spans="13:17" ht="20.100000000000001" customHeight="1">
      <c r="M37" s="14" t="s">
        <v>139</v>
      </c>
      <c r="N37" s="58">
        <f t="shared" si="8"/>
        <v>0.35833348928665226</v>
      </c>
      <c r="O37" s="58">
        <f t="shared" si="9"/>
        <v>5.271800822013812E-2</v>
      </c>
      <c r="P37" s="58">
        <f t="shared" si="10"/>
        <v>0.11240102073060577</v>
      </c>
      <c r="Q37" s="58">
        <f t="shared" si="11"/>
        <v>0.47654748176260375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/>
    <row r="105" spans="4:11" ht="20.100000000000001" customHeight="1"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</row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01"/>
  <sheetViews>
    <sheetView zoomScaleNormal="100" workbookViewId="0"/>
  </sheetViews>
  <sheetFormatPr defaultRowHeight="13.5"/>
  <cols>
    <col min="1" max="1" width="2.375" customWidth="1"/>
    <col min="2" max="2" width="5.625" customWidth="1"/>
    <col min="3" max="4" width="14.625" customWidth="1"/>
    <col min="5" max="8" width="12.625" customWidth="1"/>
  </cols>
  <sheetData>
    <row r="1" spans="1:14" s="14" customFormat="1" ht="20.100000000000001" customHeight="1">
      <c r="A1" s="104" t="s">
        <v>97</v>
      </c>
    </row>
    <row r="2" spans="1:14" s="14" customFormat="1" ht="20.100000000000001" customHeight="1"/>
    <row r="3" spans="1:14" s="14" customFormat="1" ht="20.100000000000001" customHeight="1">
      <c r="B3" s="191" t="s">
        <v>49</v>
      </c>
      <c r="C3" s="215"/>
      <c r="D3" s="216"/>
      <c r="E3" s="219" t="s">
        <v>47</v>
      </c>
      <c r="F3" s="204" t="s">
        <v>98</v>
      </c>
      <c r="G3" s="219" t="s">
        <v>52</v>
      </c>
      <c r="H3" s="204" t="s">
        <v>98</v>
      </c>
    </row>
    <row r="4" spans="1:14" s="14" customFormat="1" ht="20.100000000000001" customHeight="1" thickBot="1">
      <c r="B4" s="192"/>
      <c r="C4" s="217"/>
      <c r="D4" s="218"/>
      <c r="E4" s="220"/>
      <c r="F4" s="205"/>
      <c r="G4" s="220"/>
      <c r="H4" s="205"/>
      <c r="N4" s="24"/>
    </row>
    <row r="5" spans="1:14" s="14" customFormat="1" ht="20.100000000000001" customHeight="1" thickTop="1">
      <c r="B5" s="206" t="s">
        <v>64</v>
      </c>
      <c r="C5" s="209" t="s">
        <v>3</v>
      </c>
      <c r="D5" s="210"/>
      <c r="E5" s="148">
        <v>4964</v>
      </c>
      <c r="F5" s="149">
        <f>E5/SUM(E$5:E$15)</f>
        <v>0.1700990302573416</v>
      </c>
      <c r="G5" s="150">
        <v>275786.36</v>
      </c>
      <c r="H5" s="151">
        <f>G5/SUM(G$5:G$15)</f>
        <v>0.15344833090758359</v>
      </c>
      <c r="N5" s="24"/>
    </row>
    <row r="6" spans="1:14" s="14" customFormat="1" ht="20.100000000000001" customHeight="1">
      <c r="B6" s="207"/>
      <c r="C6" s="211" t="s">
        <v>8</v>
      </c>
      <c r="D6" s="212"/>
      <c r="E6" s="152">
        <v>188</v>
      </c>
      <c r="F6" s="153">
        <f t="shared" ref="F6:F15" si="0">E6/SUM(E$5:E$15)</f>
        <v>6.4421067059589488E-3</v>
      </c>
      <c r="G6" s="154">
        <v>11587.270000000002</v>
      </c>
      <c r="H6" s="155">
        <f t="shared" ref="H6:H15" si="1">G6/SUM(G$5:G$15)</f>
        <v>6.4471906488613746E-3</v>
      </c>
      <c r="N6" s="24"/>
    </row>
    <row r="7" spans="1:14" s="14" customFormat="1" ht="20.100000000000001" customHeight="1">
      <c r="B7" s="207"/>
      <c r="C7" s="211" t="s">
        <v>9</v>
      </c>
      <c r="D7" s="212"/>
      <c r="E7" s="152">
        <v>1299</v>
      </c>
      <c r="F7" s="153">
        <f t="shared" si="0"/>
        <v>4.4512216016173799E-2</v>
      </c>
      <c r="G7" s="154">
        <v>58900.049999999981</v>
      </c>
      <c r="H7" s="155">
        <f t="shared" si="1"/>
        <v>3.2772158720515462E-2</v>
      </c>
      <c r="N7" s="24"/>
    </row>
    <row r="8" spans="1:14" s="14" customFormat="1" ht="20.100000000000001" customHeight="1">
      <c r="B8" s="207"/>
      <c r="C8" s="211" t="s">
        <v>10</v>
      </c>
      <c r="D8" s="212"/>
      <c r="E8" s="152">
        <v>313</v>
      </c>
      <c r="F8" s="153">
        <f t="shared" si="0"/>
        <v>1.0725422334921016E-2</v>
      </c>
      <c r="G8" s="154">
        <v>11613.710000000001</v>
      </c>
      <c r="H8" s="155">
        <f t="shared" si="1"/>
        <v>6.4619019415779405E-3</v>
      </c>
      <c r="N8" s="24"/>
    </row>
    <row r="9" spans="1:14" s="14" customFormat="1" ht="20.100000000000001" customHeight="1">
      <c r="B9" s="207"/>
      <c r="C9" s="213" t="s">
        <v>66</v>
      </c>
      <c r="D9" s="214"/>
      <c r="E9" s="152">
        <v>2585</v>
      </c>
      <c r="F9" s="153">
        <f t="shared" si="0"/>
        <v>8.8578967206935547E-2</v>
      </c>
      <c r="G9" s="154">
        <v>34561.770000000011</v>
      </c>
      <c r="H9" s="155">
        <f t="shared" si="1"/>
        <v>1.9230269110161204E-2</v>
      </c>
      <c r="N9" s="24"/>
    </row>
    <row r="10" spans="1:14" s="14" customFormat="1" ht="20.100000000000001" customHeight="1">
      <c r="B10" s="207"/>
      <c r="C10" s="211" t="s">
        <v>50</v>
      </c>
      <c r="D10" s="212"/>
      <c r="E10" s="152">
        <v>7103</v>
      </c>
      <c r="F10" s="153">
        <f t="shared" si="0"/>
        <v>0.24339512730014048</v>
      </c>
      <c r="G10" s="154">
        <v>706217.86</v>
      </c>
      <c r="H10" s="155">
        <f t="shared" si="1"/>
        <v>0.39294166641934558</v>
      </c>
      <c r="N10" s="24"/>
    </row>
    <row r="11" spans="1:14" s="14" customFormat="1" ht="20.100000000000001" customHeight="1">
      <c r="B11" s="207"/>
      <c r="C11" s="211" t="s">
        <v>51</v>
      </c>
      <c r="D11" s="212"/>
      <c r="E11" s="152">
        <v>2938</v>
      </c>
      <c r="F11" s="153">
        <f t="shared" si="0"/>
        <v>0.10067505054312442</v>
      </c>
      <c r="G11" s="154">
        <v>250050.60999999996</v>
      </c>
      <c r="H11" s="155">
        <f t="shared" si="1"/>
        <v>0.13912888493442216</v>
      </c>
      <c r="N11" s="24"/>
    </row>
    <row r="12" spans="1:14" s="14" customFormat="1" ht="20.100000000000001" customHeight="1">
      <c r="B12" s="207"/>
      <c r="C12" s="213" t="s">
        <v>67</v>
      </c>
      <c r="D12" s="214"/>
      <c r="E12" s="152">
        <v>1226</v>
      </c>
      <c r="F12" s="153">
        <f t="shared" si="0"/>
        <v>4.201075968885995E-2</v>
      </c>
      <c r="G12" s="154">
        <v>127331.38999999996</v>
      </c>
      <c r="H12" s="155">
        <f t="shared" si="1"/>
        <v>7.08475548523958E-2</v>
      </c>
      <c r="N12" s="24"/>
    </row>
    <row r="13" spans="1:14" s="14" customFormat="1" ht="20.100000000000001" customHeight="1">
      <c r="B13" s="207"/>
      <c r="C13" s="213" t="s">
        <v>68</v>
      </c>
      <c r="D13" s="214"/>
      <c r="E13" s="152">
        <v>249</v>
      </c>
      <c r="F13" s="153">
        <f t="shared" si="0"/>
        <v>8.5323647328924366E-3</v>
      </c>
      <c r="G13" s="154">
        <v>19996.559999999998</v>
      </c>
      <c r="H13" s="155">
        <f t="shared" si="1"/>
        <v>1.1126144004704764E-2</v>
      </c>
      <c r="N13" s="24"/>
    </row>
    <row r="14" spans="1:14" s="14" customFormat="1" ht="20.100000000000001" customHeight="1">
      <c r="B14" s="207"/>
      <c r="C14" s="213" t="s">
        <v>69</v>
      </c>
      <c r="D14" s="214"/>
      <c r="E14" s="152">
        <v>1000</v>
      </c>
      <c r="F14" s="153">
        <f t="shared" si="0"/>
        <v>3.4266525031696533E-2</v>
      </c>
      <c r="G14" s="154">
        <v>202733.94000000006</v>
      </c>
      <c r="H14" s="155">
        <f t="shared" si="1"/>
        <v>0.11280175245548114</v>
      </c>
      <c r="N14" s="24"/>
    </row>
    <row r="15" spans="1:14" s="14" customFormat="1" ht="20.100000000000001" customHeight="1">
      <c r="B15" s="208"/>
      <c r="C15" s="221" t="s">
        <v>70</v>
      </c>
      <c r="D15" s="222"/>
      <c r="E15" s="156">
        <v>7318</v>
      </c>
      <c r="F15" s="157">
        <f t="shared" si="0"/>
        <v>0.25076243018195526</v>
      </c>
      <c r="G15" s="158">
        <v>98479.26</v>
      </c>
      <c r="H15" s="159">
        <f t="shared" si="1"/>
        <v>5.4794146004950937E-2</v>
      </c>
      <c r="N15" s="24"/>
    </row>
    <row r="16" spans="1:14" s="14" customFormat="1" ht="20.100000000000001" customHeight="1">
      <c r="B16" s="223" t="s">
        <v>65</v>
      </c>
      <c r="C16" s="224" t="s">
        <v>81</v>
      </c>
      <c r="D16" s="225"/>
      <c r="E16" s="160">
        <v>4462</v>
      </c>
      <c r="F16" s="161">
        <f>E16/SUM(E$16:E$26)</f>
        <v>0.29697171381031612</v>
      </c>
      <c r="G16" s="162">
        <v>93395.62</v>
      </c>
      <c r="H16" s="163">
        <f>G16/SUM(G$16:G$26)</f>
        <v>0.28927872246542946</v>
      </c>
    </row>
    <row r="17" spans="2:8" s="14" customFormat="1" ht="20.100000000000001" customHeight="1">
      <c r="B17" s="207"/>
      <c r="C17" s="213" t="s">
        <v>82</v>
      </c>
      <c r="D17" s="214"/>
      <c r="E17" s="152">
        <v>1</v>
      </c>
      <c r="F17" s="153">
        <f t="shared" ref="F17:F26" si="2">E17/SUM(E$16:E$26)</f>
        <v>6.6555740432612306E-5</v>
      </c>
      <c r="G17" s="154">
        <v>34.49</v>
      </c>
      <c r="H17" s="155">
        <f t="shared" ref="H17:H26" si="3">G17/SUM(G$16:G$26)</f>
        <v>1.0682752722057698E-4</v>
      </c>
    </row>
    <row r="18" spans="2:8" s="14" customFormat="1" ht="20.100000000000001" customHeight="1">
      <c r="B18" s="207"/>
      <c r="C18" s="213" t="s">
        <v>83</v>
      </c>
      <c r="D18" s="214"/>
      <c r="E18" s="152">
        <v>396</v>
      </c>
      <c r="F18" s="153">
        <f t="shared" si="2"/>
        <v>2.6356073211314477E-2</v>
      </c>
      <c r="G18" s="154">
        <v>11310.610000000002</v>
      </c>
      <c r="H18" s="155">
        <f t="shared" si="3"/>
        <v>3.5032893524393455E-2</v>
      </c>
    </row>
    <row r="19" spans="2:8" s="14" customFormat="1" ht="20.100000000000001" customHeight="1">
      <c r="B19" s="207"/>
      <c r="C19" s="213" t="s">
        <v>84</v>
      </c>
      <c r="D19" s="214"/>
      <c r="E19" s="152">
        <v>117</v>
      </c>
      <c r="F19" s="153">
        <f t="shared" si="2"/>
        <v>7.7870216306156403E-3</v>
      </c>
      <c r="G19" s="154">
        <v>3427.2000000000007</v>
      </c>
      <c r="H19" s="155">
        <f t="shared" si="3"/>
        <v>1.0615230539007292E-2</v>
      </c>
    </row>
    <row r="20" spans="2:8" s="14" customFormat="1" ht="20.100000000000001" customHeight="1">
      <c r="B20" s="207"/>
      <c r="C20" s="213" t="s">
        <v>85</v>
      </c>
      <c r="D20" s="214"/>
      <c r="E20" s="152">
        <v>283</v>
      </c>
      <c r="F20" s="153">
        <f t="shared" si="2"/>
        <v>1.8835274542429285E-2</v>
      </c>
      <c r="G20" s="154">
        <v>3575.5800000000004</v>
      </c>
      <c r="H20" s="155">
        <f t="shared" si="3"/>
        <v>1.1074815012448554E-2</v>
      </c>
    </row>
    <row r="21" spans="2:8" s="14" customFormat="1" ht="20.100000000000001" customHeight="1">
      <c r="B21" s="207"/>
      <c r="C21" s="213" t="s">
        <v>86</v>
      </c>
      <c r="D21" s="214"/>
      <c r="E21" s="152">
        <v>3886</v>
      </c>
      <c r="F21" s="153">
        <f t="shared" si="2"/>
        <v>0.25863560732113144</v>
      </c>
      <c r="G21" s="154">
        <v>102902.62000000001</v>
      </c>
      <c r="H21" s="155">
        <f t="shared" si="3"/>
        <v>0.31872520844066943</v>
      </c>
    </row>
    <row r="22" spans="2:8" s="14" customFormat="1" ht="20.100000000000001" customHeight="1">
      <c r="B22" s="207"/>
      <c r="C22" s="213" t="s">
        <v>87</v>
      </c>
      <c r="D22" s="214"/>
      <c r="E22" s="152">
        <v>2060</v>
      </c>
      <c r="F22" s="153">
        <f t="shared" si="2"/>
        <v>0.13710482529118137</v>
      </c>
      <c r="G22" s="154">
        <v>64425.729999999981</v>
      </c>
      <c r="H22" s="155">
        <f t="shared" si="3"/>
        <v>0.19954889606496204</v>
      </c>
    </row>
    <row r="23" spans="2:8" s="14" customFormat="1" ht="20.100000000000001" customHeight="1">
      <c r="B23" s="207"/>
      <c r="C23" s="213" t="s">
        <v>88</v>
      </c>
      <c r="D23" s="214"/>
      <c r="E23" s="152">
        <v>67</v>
      </c>
      <c r="F23" s="153">
        <f t="shared" si="2"/>
        <v>4.459234608985025E-3</v>
      </c>
      <c r="G23" s="154">
        <v>2735.3199999999997</v>
      </c>
      <c r="H23" s="155">
        <f t="shared" si="3"/>
        <v>8.4722375110753423E-3</v>
      </c>
    </row>
    <row r="24" spans="2:8" s="14" customFormat="1" ht="20.100000000000001" customHeight="1">
      <c r="B24" s="207"/>
      <c r="C24" s="213" t="s">
        <v>89</v>
      </c>
      <c r="D24" s="214"/>
      <c r="E24" s="152">
        <v>15</v>
      </c>
      <c r="F24" s="153">
        <f t="shared" si="2"/>
        <v>9.9833610648918472E-4</v>
      </c>
      <c r="G24" s="154">
        <v>701.60000000000014</v>
      </c>
      <c r="H24" s="155">
        <f t="shared" si="3"/>
        <v>2.1730992489984581E-3</v>
      </c>
    </row>
    <row r="25" spans="2:8" s="14" customFormat="1" ht="20.100000000000001" customHeight="1">
      <c r="B25" s="207"/>
      <c r="C25" s="213" t="s">
        <v>90</v>
      </c>
      <c r="D25" s="214"/>
      <c r="E25" s="152">
        <v>244</v>
      </c>
      <c r="F25" s="153">
        <f t="shared" si="2"/>
        <v>1.6239600665557404E-2</v>
      </c>
      <c r="G25" s="154">
        <v>18671.240000000002</v>
      </c>
      <c r="H25" s="155">
        <f t="shared" si="3"/>
        <v>5.7831325002665288E-2</v>
      </c>
    </row>
    <row r="26" spans="2:8" s="14" customFormat="1" ht="20.100000000000001" customHeight="1">
      <c r="B26" s="208"/>
      <c r="C26" s="221" t="s">
        <v>91</v>
      </c>
      <c r="D26" s="222"/>
      <c r="E26" s="156">
        <v>3494</v>
      </c>
      <c r="F26" s="157">
        <f t="shared" si="2"/>
        <v>0.23254575707154743</v>
      </c>
      <c r="G26" s="158">
        <v>21676.85</v>
      </c>
      <c r="H26" s="159">
        <f t="shared" si="3"/>
        <v>6.7140744663130289E-2</v>
      </c>
    </row>
    <row r="27" spans="2:8" s="14" customFormat="1" ht="20.100000000000001" customHeight="1">
      <c r="B27" s="232" t="s">
        <v>80</v>
      </c>
      <c r="C27" s="224" t="s">
        <v>71</v>
      </c>
      <c r="D27" s="225"/>
      <c r="E27" s="160">
        <v>88</v>
      </c>
      <c r="F27" s="161">
        <f>E27/SUM(E$27:E$36)</f>
        <v>3.0126668948990073E-2</v>
      </c>
      <c r="G27" s="162">
        <v>12949.95</v>
      </c>
      <c r="H27" s="163">
        <f>G27/SUM(G$27:G$36)</f>
        <v>1.8986153659889204E-2</v>
      </c>
    </row>
    <row r="28" spans="2:8" s="14" customFormat="1" ht="20.100000000000001" customHeight="1">
      <c r="B28" s="233"/>
      <c r="C28" s="213" t="s">
        <v>72</v>
      </c>
      <c r="D28" s="214"/>
      <c r="E28" s="152">
        <v>1</v>
      </c>
      <c r="F28" s="153">
        <f t="shared" ref="F28:F36" si="4">E28/SUM(E$27:E$36)</f>
        <v>3.4234851078397807E-4</v>
      </c>
      <c r="G28" s="154">
        <v>233.52</v>
      </c>
      <c r="H28" s="155">
        <f t="shared" ref="H28:H36" si="5">G28/SUM(G$27:G$36)</f>
        <v>3.4236785490734153E-4</v>
      </c>
    </row>
    <row r="29" spans="2:8" s="14" customFormat="1" ht="20.100000000000001" customHeight="1">
      <c r="B29" s="233"/>
      <c r="C29" s="213" t="s">
        <v>73</v>
      </c>
      <c r="D29" s="214"/>
      <c r="E29" s="152">
        <v>191</v>
      </c>
      <c r="F29" s="153">
        <f t="shared" si="4"/>
        <v>6.538856555973982E-2</v>
      </c>
      <c r="G29" s="154">
        <v>25471.24</v>
      </c>
      <c r="H29" s="155">
        <f t="shared" si="5"/>
        <v>3.734384121544225E-2</v>
      </c>
    </row>
    <row r="30" spans="2:8" s="14" customFormat="1" ht="20.100000000000001" customHeight="1">
      <c r="B30" s="233"/>
      <c r="C30" s="213" t="s">
        <v>74</v>
      </c>
      <c r="D30" s="214"/>
      <c r="E30" s="152">
        <v>14</v>
      </c>
      <c r="F30" s="153">
        <f t="shared" si="4"/>
        <v>4.7928791509756936E-3</v>
      </c>
      <c r="G30" s="154">
        <v>540.13</v>
      </c>
      <c r="H30" s="155">
        <f t="shared" si="5"/>
        <v>7.9189426803315504E-4</v>
      </c>
    </row>
    <row r="31" spans="2:8" s="14" customFormat="1" ht="20.100000000000001" customHeight="1">
      <c r="B31" s="233"/>
      <c r="C31" s="213" t="s">
        <v>75</v>
      </c>
      <c r="D31" s="214"/>
      <c r="E31" s="152">
        <v>514</v>
      </c>
      <c r="F31" s="153">
        <f t="shared" si="4"/>
        <v>0.17596713454296473</v>
      </c>
      <c r="G31" s="154">
        <v>107209.18999999997</v>
      </c>
      <c r="H31" s="155">
        <f t="shared" si="5"/>
        <v>0.15718131383459061</v>
      </c>
    </row>
    <row r="32" spans="2:8" s="14" customFormat="1" ht="20.100000000000001" customHeight="1">
      <c r="B32" s="233"/>
      <c r="C32" s="213" t="s">
        <v>76</v>
      </c>
      <c r="D32" s="214"/>
      <c r="E32" s="152">
        <v>117</v>
      </c>
      <c r="F32" s="153">
        <f t="shared" si="4"/>
        <v>4.0054775761725434E-2</v>
      </c>
      <c r="G32" s="154">
        <v>7147.85</v>
      </c>
      <c r="H32" s="155">
        <f t="shared" si="5"/>
        <v>1.0479590920261395E-2</v>
      </c>
    </row>
    <row r="33" spans="2:8" s="14" customFormat="1" ht="20.100000000000001" customHeight="1">
      <c r="B33" s="233"/>
      <c r="C33" s="213" t="s">
        <v>77</v>
      </c>
      <c r="D33" s="214"/>
      <c r="E33" s="152">
        <v>1921</v>
      </c>
      <c r="F33" s="153">
        <f t="shared" si="4"/>
        <v>0.6576514892160219</v>
      </c>
      <c r="G33" s="154">
        <v>512301.16</v>
      </c>
      <c r="H33" s="155">
        <f t="shared" si="5"/>
        <v>0.75109390722740121</v>
      </c>
    </row>
    <row r="34" spans="2:8" s="14" customFormat="1" ht="20.100000000000001" customHeight="1">
      <c r="B34" s="233"/>
      <c r="C34" s="213" t="s">
        <v>78</v>
      </c>
      <c r="D34" s="214"/>
      <c r="E34" s="152">
        <v>33</v>
      </c>
      <c r="F34" s="153">
        <f t="shared" si="4"/>
        <v>1.1297500855871277E-2</v>
      </c>
      <c r="G34" s="154">
        <v>7485.4900000000007</v>
      </c>
      <c r="H34" s="155">
        <f t="shared" si="5"/>
        <v>1.0974610972209472E-2</v>
      </c>
    </row>
    <row r="35" spans="2:8" s="14" customFormat="1" ht="20.100000000000001" customHeight="1">
      <c r="B35" s="233"/>
      <c r="C35" s="213" t="s">
        <v>79</v>
      </c>
      <c r="D35" s="214"/>
      <c r="E35" s="152">
        <v>25</v>
      </c>
      <c r="F35" s="153">
        <f t="shared" si="4"/>
        <v>8.5587127695994514E-3</v>
      </c>
      <c r="G35" s="154">
        <v>5533.92</v>
      </c>
      <c r="H35" s="155">
        <f t="shared" si="5"/>
        <v>8.1133792378761359E-3</v>
      </c>
    </row>
    <row r="36" spans="2:8" s="14" customFormat="1" ht="20.100000000000001" customHeight="1">
      <c r="B36" s="233"/>
      <c r="C36" s="221" t="s">
        <v>92</v>
      </c>
      <c r="D36" s="222"/>
      <c r="E36" s="156">
        <v>17</v>
      </c>
      <c r="F36" s="157">
        <f t="shared" si="4"/>
        <v>5.8199246833276277E-3</v>
      </c>
      <c r="G36" s="158">
        <v>3200.9300000000003</v>
      </c>
      <c r="H36" s="159">
        <f t="shared" si="5"/>
        <v>4.6929408093891603E-3</v>
      </c>
    </row>
    <row r="37" spans="2:8" s="14" customFormat="1" ht="20.100000000000001" customHeight="1">
      <c r="B37" s="229" t="s">
        <v>93</v>
      </c>
      <c r="C37" s="224" t="s">
        <v>94</v>
      </c>
      <c r="D37" s="225"/>
      <c r="E37" s="160">
        <v>3549</v>
      </c>
      <c r="F37" s="161">
        <f>E37/SUM(E$37:E$39)</f>
        <v>0.51516911017564238</v>
      </c>
      <c r="G37" s="162">
        <v>913056.70000000007</v>
      </c>
      <c r="H37" s="163">
        <f>G37/SUM(G$37:G$39)</f>
        <v>0.46905496713133188</v>
      </c>
    </row>
    <row r="38" spans="2:8" s="14" customFormat="1" ht="20.100000000000001" customHeight="1">
      <c r="B38" s="230"/>
      <c r="C38" s="213" t="s">
        <v>95</v>
      </c>
      <c r="D38" s="214"/>
      <c r="E38" s="152">
        <v>2723</v>
      </c>
      <c r="F38" s="153">
        <f t="shared" ref="F38:F39" si="6">E38/SUM(E$37:E$39)</f>
        <v>0.39526781826099577</v>
      </c>
      <c r="G38" s="154">
        <v>802691.19000000018</v>
      </c>
      <c r="H38" s="155">
        <f t="shared" ref="H38:H39" si="7">G38/SUM(G$37:G$39)</f>
        <v>0.41235806028482103</v>
      </c>
    </row>
    <row r="39" spans="2:8" s="14" customFormat="1" ht="20.100000000000001" customHeight="1">
      <c r="B39" s="231"/>
      <c r="C39" s="221" t="s">
        <v>96</v>
      </c>
      <c r="D39" s="222"/>
      <c r="E39" s="156">
        <v>617</v>
      </c>
      <c r="F39" s="157">
        <f t="shared" si="6"/>
        <v>8.9563071563361879E-2</v>
      </c>
      <c r="G39" s="158">
        <v>230839.96000000005</v>
      </c>
      <c r="H39" s="159">
        <f t="shared" si="7"/>
        <v>0.11858697258384719</v>
      </c>
    </row>
    <row r="40" spans="2:8" s="14" customFormat="1" ht="20.100000000000001" customHeight="1">
      <c r="B40" s="226" t="s">
        <v>111</v>
      </c>
      <c r="C40" s="227"/>
      <c r="D40" s="228"/>
      <c r="E40" s="142">
        <f>SUM(E5:E39)</f>
        <v>54018</v>
      </c>
      <c r="F40" s="164">
        <f>E40/E$40</f>
        <v>1</v>
      </c>
      <c r="G40" s="165">
        <f>SUM(G5:G39)</f>
        <v>4748776.870000002</v>
      </c>
      <c r="H40" s="166">
        <f>G40/G$40</f>
        <v>1</v>
      </c>
    </row>
    <row r="41" spans="2:8" s="14" customFormat="1" ht="20.100000000000001" customHeight="1">
      <c r="B41" s="83"/>
      <c r="C41" s="83"/>
      <c r="D41" s="83"/>
      <c r="E41" s="84"/>
      <c r="F41" s="84"/>
      <c r="G41" s="85"/>
      <c r="H41" s="86"/>
    </row>
    <row r="42" spans="2:8" s="14" customFormat="1" ht="20.100000000000001" customHeight="1"/>
    <row r="43" spans="2:8" s="14" customFormat="1" ht="20.100000000000001" customHeight="1"/>
    <row r="44" spans="2:8" s="14" customFormat="1" ht="20.100000000000001" customHeight="1"/>
    <row r="45" spans="2:8" s="14" customFormat="1" ht="20.100000000000001" customHeight="1"/>
    <row r="46" spans="2:8" s="14" customFormat="1" ht="20.100000000000001" customHeight="1"/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</sheetData>
  <mergeCells count="45">
    <mergeCell ref="B40:D40"/>
    <mergeCell ref="C33:D33"/>
    <mergeCell ref="C34:D34"/>
    <mergeCell ref="C35:D35"/>
    <mergeCell ref="C36:D36"/>
    <mergeCell ref="B37:B39"/>
    <mergeCell ref="C37:D37"/>
    <mergeCell ref="C38:D38"/>
    <mergeCell ref="C39:D39"/>
    <mergeCell ref="B27:B36"/>
    <mergeCell ref="C27:D27"/>
    <mergeCell ref="C28:D28"/>
    <mergeCell ref="C29:D29"/>
    <mergeCell ref="C30:D30"/>
    <mergeCell ref="C31:D31"/>
    <mergeCell ref="C32:D32"/>
    <mergeCell ref="C15:D15"/>
    <mergeCell ref="B16:B26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H3:H4"/>
    <mergeCell ref="B5:B15"/>
    <mergeCell ref="C5:D5"/>
    <mergeCell ref="C6:D6"/>
    <mergeCell ref="C7:D7"/>
    <mergeCell ref="C8:D8"/>
    <mergeCell ref="C14:D14"/>
    <mergeCell ref="B3:D4"/>
    <mergeCell ref="E3:E4"/>
    <mergeCell ref="F3:F4"/>
    <mergeCell ref="G3:G4"/>
    <mergeCell ref="C9:D9"/>
    <mergeCell ref="C10:D10"/>
    <mergeCell ref="C11:D11"/>
    <mergeCell ref="C12:D12"/>
    <mergeCell ref="C13:D13"/>
  </mergeCells>
  <phoneticPr fontId="2"/>
  <pageMargins left="0.7" right="0.7" top="0.75" bottom="0.75" header="0.3" footer="0.3"/>
  <pageSetup paperSize="9" scale="98" orientation="portrait" r:id="rId1"/>
  <rowBreaks count="1" manualBreakCount="1">
    <brk id="40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50"/>
  <sheetViews>
    <sheetView zoomScaleNormal="100" workbookViewId="0"/>
  </sheetViews>
  <sheetFormatPr defaultRowHeight="13.5"/>
  <cols>
    <col min="4" max="7" width="9.125" bestFit="1" customWidth="1"/>
    <col min="8" max="8" width="10.625" bestFit="1" customWidth="1"/>
    <col min="11" max="11" width="11.75" bestFit="1" customWidth="1"/>
    <col min="13" max="13" width="9.125" bestFit="1" customWidth="1"/>
  </cols>
  <sheetData>
    <row r="1" spans="1:13" s="14" customFormat="1" ht="20.100000000000001" customHeight="1">
      <c r="A1" s="13" t="s">
        <v>141</v>
      </c>
    </row>
    <row r="2" spans="1:13" s="14" customFormat="1" ht="20.100000000000001" customHeight="1"/>
    <row r="3" spans="1:13" s="14" customFormat="1" ht="31.5" customHeight="1">
      <c r="B3" s="236" t="s">
        <v>53</v>
      </c>
      <c r="C3" s="237"/>
      <c r="D3" s="134" t="s">
        <v>55</v>
      </c>
      <c r="E3" s="135" t="s">
        <v>58</v>
      </c>
      <c r="F3" s="135" t="s">
        <v>59</v>
      </c>
      <c r="G3" s="136" t="s">
        <v>56</v>
      </c>
      <c r="H3" s="137" t="s">
        <v>57</v>
      </c>
    </row>
    <row r="4" spans="1:13" s="14" customFormat="1" ht="20.100000000000001" customHeight="1">
      <c r="B4" s="238" t="s">
        <v>27</v>
      </c>
      <c r="C4" s="239"/>
      <c r="D4" s="60">
        <v>5751</v>
      </c>
      <c r="E4" s="65">
        <v>138112.90000000002</v>
      </c>
      <c r="F4" s="65">
        <f>E4*1000/D4</f>
        <v>24015.458181185884</v>
      </c>
      <c r="G4" s="65">
        <v>50030</v>
      </c>
      <c r="H4" s="61">
        <f>F4/G4</f>
        <v>0.48002115093315778</v>
      </c>
      <c r="K4" s="14">
        <f>D4*G4</f>
        <v>287722530</v>
      </c>
      <c r="L4" s="14" t="s">
        <v>27</v>
      </c>
      <c r="M4" s="24">
        <f>G4-F4</f>
        <v>26014.541818814116</v>
      </c>
    </row>
    <row r="5" spans="1:13" s="14" customFormat="1" ht="20.100000000000001" customHeight="1">
      <c r="B5" s="234" t="s">
        <v>28</v>
      </c>
      <c r="C5" s="235"/>
      <c r="D5" s="62">
        <v>4259</v>
      </c>
      <c r="E5" s="66">
        <v>184212.80000000002</v>
      </c>
      <c r="F5" s="66">
        <f t="shared" ref="F5:F13" si="0">E5*1000/D5</f>
        <v>43252.594505752531</v>
      </c>
      <c r="G5" s="66">
        <v>104730</v>
      </c>
      <c r="H5" s="63">
        <f t="shared" ref="H5:H10" si="1">F5/G5</f>
        <v>0.41299144949634803</v>
      </c>
      <c r="K5" s="14">
        <f t="shared" ref="K5:K10" si="2">D5*G5</f>
        <v>446045070</v>
      </c>
      <c r="L5" s="14" t="s">
        <v>28</v>
      </c>
      <c r="M5" s="24">
        <f t="shared" ref="M5:M10" si="3">G5-F5</f>
        <v>61477.405494247469</v>
      </c>
    </row>
    <row r="6" spans="1:13" s="14" customFormat="1" ht="20.100000000000001" customHeight="1">
      <c r="B6" s="234" t="s">
        <v>29</v>
      </c>
      <c r="C6" s="235"/>
      <c r="D6" s="62">
        <v>5884</v>
      </c>
      <c r="E6" s="66">
        <v>517519.67</v>
      </c>
      <c r="F6" s="66">
        <f t="shared" si="0"/>
        <v>87953.716859279404</v>
      </c>
      <c r="G6" s="66">
        <v>166920</v>
      </c>
      <c r="H6" s="63">
        <f t="shared" si="1"/>
        <v>0.52692138065707772</v>
      </c>
      <c r="K6" s="14">
        <f t="shared" si="2"/>
        <v>982157280</v>
      </c>
      <c r="L6" s="14" t="s">
        <v>29</v>
      </c>
      <c r="M6" s="24">
        <f t="shared" si="3"/>
        <v>78966.283140720596</v>
      </c>
    </row>
    <row r="7" spans="1:13" s="14" customFormat="1" ht="20.100000000000001" customHeight="1">
      <c r="B7" s="234" t="s">
        <v>30</v>
      </c>
      <c r="C7" s="235"/>
      <c r="D7" s="62">
        <v>3567</v>
      </c>
      <c r="E7" s="66">
        <v>401229.63</v>
      </c>
      <c r="F7" s="66">
        <f t="shared" si="0"/>
        <v>112483.77628259041</v>
      </c>
      <c r="G7" s="66">
        <v>196160</v>
      </c>
      <c r="H7" s="63">
        <f t="shared" si="1"/>
        <v>0.57342871269672924</v>
      </c>
      <c r="K7" s="14">
        <f t="shared" si="2"/>
        <v>699702720</v>
      </c>
      <c r="L7" s="14" t="s">
        <v>30</v>
      </c>
      <c r="M7" s="24">
        <f t="shared" si="3"/>
        <v>83676.223717409594</v>
      </c>
    </row>
    <row r="8" spans="1:13" s="14" customFormat="1" ht="20.100000000000001" customHeight="1">
      <c r="B8" s="234" t="s">
        <v>31</v>
      </c>
      <c r="C8" s="235"/>
      <c r="D8" s="62">
        <v>2317</v>
      </c>
      <c r="E8" s="66">
        <v>349668.13</v>
      </c>
      <c r="F8" s="66">
        <f t="shared" si="0"/>
        <v>150914.16918429002</v>
      </c>
      <c r="G8" s="66">
        <v>269310</v>
      </c>
      <c r="H8" s="63">
        <f t="shared" si="1"/>
        <v>0.56037343278857088</v>
      </c>
      <c r="K8" s="14">
        <f t="shared" si="2"/>
        <v>623991270</v>
      </c>
      <c r="L8" s="14" t="s">
        <v>31</v>
      </c>
      <c r="M8" s="24">
        <f t="shared" si="3"/>
        <v>118395.83081570998</v>
      </c>
    </row>
    <row r="9" spans="1:13" s="14" customFormat="1" ht="20.100000000000001" customHeight="1">
      <c r="B9" s="234" t="s">
        <v>32</v>
      </c>
      <c r="C9" s="235"/>
      <c r="D9" s="62">
        <v>1936</v>
      </c>
      <c r="E9" s="66">
        <v>338311.96999999986</v>
      </c>
      <c r="F9" s="66">
        <f t="shared" si="0"/>
        <v>174747.91838842968</v>
      </c>
      <c r="G9" s="66">
        <v>308060</v>
      </c>
      <c r="H9" s="63">
        <f t="shared" si="1"/>
        <v>0.56725286758563165</v>
      </c>
      <c r="K9" s="14">
        <f t="shared" si="2"/>
        <v>596404160</v>
      </c>
      <c r="L9" s="14" t="s">
        <v>32</v>
      </c>
      <c r="M9" s="24">
        <f t="shared" si="3"/>
        <v>133312.08161157032</v>
      </c>
    </row>
    <row r="10" spans="1:13" s="14" customFormat="1" ht="20.100000000000001" customHeight="1">
      <c r="B10" s="240" t="s">
        <v>33</v>
      </c>
      <c r="C10" s="241"/>
      <c r="D10" s="70">
        <v>915</v>
      </c>
      <c r="E10" s="71">
        <v>191060.54000000004</v>
      </c>
      <c r="F10" s="71">
        <f t="shared" si="0"/>
        <v>208809.33333333337</v>
      </c>
      <c r="G10" s="71">
        <v>360650</v>
      </c>
      <c r="H10" s="73">
        <f t="shared" si="1"/>
        <v>0.57898054438744873</v>
      </c>
      <c r="K10" s="14">
        <f t="shared" si="2"/>
        <v>329994750</v>
      </c>
      <c r="L10" s="14" t="s">
        <v>33</v>
      </c>
      <c r="M10" s="24">
        <f t="shared" si="3"/>
        <v>151840.66666666663</v>
      </c>
    </row>
    <row r="11" spans="1:13" s="14" customFormat="1" ht="20.100000000000001" customHeight="1">
      <c r="B11" s="238" t="s">
        <v>60</v>
      </c>
      <c r="C11" s="239"/>
      <c r="D11" s="60">
        <f>SUM(D4:D5)</f>
        <v>10010</v>
      </c>
      <c r="E11" s="65">
        <f>SUM(E4:E5)</f>
        <v>322325.70000000007</v>
      </c>
      <c r="F11" s="65">
        <f t="shared" si="0"/>
        <v>32200.369630369638</v>
      </c>
      <c r="G11" s="80"/>
      <c r="H11" s="61">
        <f>SUM(E4:E5)*1000/SUM(K4:K5)</f>
        <v>0.43927491483679582</v>
      </c>
    </row>
    <row r="12" spans="1:13" s="14" customFormat="1" ht="20.100000000000001" customHeight="1">
      <c r="B12" s="240" t="s">
        <v>54</v>
      </c>
      <c r="C12" s="241"/>
      <c r="D12" s="64">
        <f>SUM(D6:D10)</f>
        <v>14619</v>
      </c>
      <c r="E12" s="76">
        <f>SUM(E6:E10)</f>
        <v>1797789.94</v>
      </c>
      <c r="F12" s="67">
        <f t="shared" si="0"/>
        <v>122976.25966208358</v>
      </c>
      <c r="G12" s="81"/>
      <c r="H12" s="68">
        <f>SUM(E6:E10)*1000/SUM(K6:K10)</f>
        <v>0.55620383320699518</v>
      </c>
    </row>
    <row r="13" spans="1:13" s="14" customFormat="1" ht="20.100000000000001" customHeight="1">
      <c r="B13" s="236" t="s">
        <v>61</v>
      </c>
      <c r="C13" s="237"/>
      <c r="D13" s="69">
        <f>SUM(D11:D12)</f>
        <v>24629</v>
      </c>
      <c r="E13" s="77">
        <f>SUM(E11:E12)</f>
        <v>2120115.64</v>
      </c>
      <c r="F13" s="72">
        <f t="shared" si="0"/>
        <v>86082.083722441035</v>
      </c>
      <c r="G13" s="75"/>
      <c r="H13" s="74">
        <f>SUM(E4:E10)*1000/SUM(K4:K10)</f>
        <v>0.53457038208235153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01月状況（表紙）</vt:lpstr>
      <vt:lpstr>人口統計</vt:lpstr>
      <vt:lpstr>認定者数（2-1.2）</vt:lpstr>
      <vt:lpstr>給付状況（3-1）</vt:lpstr>
      <vt:lpstr>給付状況（3-2）</vt:lpstr>
      <vt:lpstr>給付状況（3-3）</vt:lpstr>
      <vt:lpstr>'01月状況（表紙）'!Print_Area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'認定者数（2-1.2）'!Print_Area</vt:lpstr>
    </vt:vector>
  </TitlesOfParts>
  <Company>FM-USER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KAIGO4</cp:lastModifiedBy>
  <cp:lastPrinted>2015-12-17T07:31:32Z</cp:lastPrinted>
  <dcterms:created xsi:type="dcterms:W3CDTF">2003-07-11T02:30:35Z</dcterms:created>
  <dcterms:modified xsi:type="dcterms:W3CDTF">2016-07-04T00:04:18Z</dcterms:modified>
</cp:coreProperties>
</file>