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6月報告書\"/>
    </mc:Choice>
  </mc:AlternateContent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K6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1" i="12"/>
  <c r="H10" i="12"/>
  <c r="H9" i="12"/>
  <c r="H8" i="12"/>
  <c r="H7" i="12"/>
  <c r="H6" i="12"/>
  <c r="H5" i="12"/>
  <c r="F15" i="12"/>
  <c r="F14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<sst xmlns="http://schemas.openxmlformats.org/spreadsheetml/2006/main" count="203" uniqueCount="149">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</sst>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60043</c:v>
                </c:pt>
                <c:pt idx="1">
                  <c:v>29332</c:v>
                </c:pt>
                <c:pt idx="2">
                  <c:v>15715</c:v>
                </c:pt>
                <c:pt idx="3">
                  <c:v>10176</c:v>
                </c:pt>
                <c:pt idx="4">
                  <c:v>14268</c:v>
                </c:pt>
                <c:pt idx="5">
                  <c:v>32366</c:v>
                </c:pt>
                <c:pt idx="6">
                  <c:v>42212</c:v>
                </c:pt>
                <c:pt idx="7">
                  <c:v>17955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23880</c:v>
                </c:pt>
                <c:pt idx="1">
                  <c:v>15092</c:v>
                </c:pt>
                <c:pt idx="2">
                  <c:v>9252</c:v>
                </c:pt>
                <c:pt idx="3">
                  <c:v>4897</c:v>
                </c:pt>
                <c:pt idx="4">
                  <c:v>6861</c:v>
                </c:pt>
                <c:pt idx="5">
                  <c:v>15106</c:v>
                </c:pt>
                <c:pt idx="6">
                  <c:v>24340</c:v>
                </c:pt>
                <c:pt idx="7">
                  <c:v>9646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19466</c:v>
                </c:pt>
                <c:pt idx="1">
                  <c:v>14934</c:v>
                </c:pt>
                <c:pt idx="2">
                  <c:v>9319</c:v>
                </c:pt>
                <c:pt idx="3">
                  <c:v>4592</c:v>
                </c:pt>
                <c:pt idx="4">
                  <c:v>7271</c:v>
                </c:pt>
                <c:pt idx="5">
                  <c:v>15855</c:v>
                </c:pt>
                <c:pt idx="6">
                  <c:v>24588</c:v>
                </c:pt>
                <c:pt idx="7">
                  <c:v>10738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124064"/>
        <c:axId val="46412916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0.23371777659155735</c:v>
                </c:pt>
                <c:pt idx="1">
                  <c:v>0.31939495154719227</c:v>
                </c:pt>
                <c:pt idx="2">
                  <c:v>0.35575265315505156</c:v>
                </c:pt>
                <c:pt idx="3">
                  <c:v>0.2978436234658966</c:v>
                </c:pt>
                <c:pt idx="4">
                  <c:v>0.30952537398427404</c:v>
                </c:pt>
                <c:pt idx="5">
                  <c:v>0.30665081959094737</c:v>
                </c:pt>
                <c:pt idx="6">
                  <c:v>0.34687670591905173</c:v>
                </c:pt>
                <c:pt idx="7">
                  <c:v>0.34497114522161487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127592"/>
        <c:axId val="464124456"/>
      </c:lineChart>
      <c:catAx>
        <c:axId val="4641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4129160"/>
        <c:crosses val="autoZero"/>
        <c:auto val="1"/>
        <c:lblAlgn val="ctr"/>
        <c:lblOffset val="100"/>
        <c:noMultiLvlLbl val="0"/>
      </c:catAx>
      <c:valAx>
        <c:axId val="4641291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64124064"/>
        <c:crosses val="autoZero"/>
        <c:crossBetween val="between"/>
      </c:valAx>
      <c:valAx>
        <c:axId val="4641244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64127592"/>
        <c:crosses val="max"/>
        <c:crossBetween val="between"/>
      </c:valAx>
      <c:catAx>
        <c:axId val="464127592"/>
        <c:scaling>
          <c:orientation val="minMax"/>
        </c:scaling>
        <c:delete val="1"/>
        <c:axPos val="b"/>
        <c:majorTickMark val="out"/>
        <c:minorTickMark val="none"/>
        <c:tickLblPos val="nextTo"/>
        <c:crossAx val="4641244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3699</c:v>
                </c:pt>
                <c:pt idx="1">
                  <c:v>2734</c:v>
                </c:pt>
                <c:pt idx="2">
                  <c:v>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971240.28000000014</c:v>
                </c:pt>
                <c:pt idx="1">
                  <c:v>797866.16000000027</c:v>
                </c:pt>
                <c:pt idx="2">
                  <c:v>189197.92000000004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15765.72</c:v>
                </c:pt>
                <c:pt idx="1">
                  <c:v>452.16</c:v>
                </c:pt>
                <c:pt idx="2">
                  <c:v>26114.04</c:v>
                </c:pt>
                <c:pt idx="3">
                  <c:v>349.03000000000003</c:v>
                </c:pt>
                <c:pt idx="4">
                  <c:v>120327.95000000001</c:v>
                </c:pt>
                <c:pt idx="5">
                  <c:v>7672.7199999999984</c:v>
                </c:pt>
                <c:pt idx="6">
                  <c:v>518386.48999999993</c:v>
                </c:pt>
                <c:pt idx="7">
                  <c:v>6766.4799999999987</c:v>
                </c:pt>
                <c:pt idx="8">
                  <c:v>5252.9500000000007</c:v>
                </c:pt>
                <c:pt idx="9">
                  <c:v>5347.6299999999992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36776"/>
        <c:axId val="5228363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118</c:v>
                </c:pt>
                <c:pt idx="1">
                  <c:v>3</c:v>
                </c:pt>
                <c:pt idx="2">
                  <c:v>166</c:v>
                </c:pt>
                <c:pt idx="3">
                  <c:v>8</c:v>
                </c:pt>
                <c:pt idx="4">
                  <c:v>573</c:v>
                </c:pt>
                <c:pt idx="5">
                  <c:v>122</c:v>
                </c:pt>
                <c:pt idx="6">
                  <c:v>1940</c:v>
                </c:pt>
                <c:pt idx="7">
                  <c:v>29</c:v>
                </c:pt>
                <c:pt idx="8">
                  <c:v>28</c:v>
                </c:pt>
                <c:pt idx="9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32464"/>
        <c:axId val="522835600"/>
      </c:lineChart>
      <c:catAx>
        <c:axId val="52283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22835600"/>
        <c:crosses val="autoZero"/>
        <c:auto val="1"/>
        <c:lblAlgn val="ctr"/>
        <c:lblOffset val="100"/>
        <c:noMultiLvlLbl val="0"/>
      </c:catAx>
      <c:valAx>
        <c:axId val="5228356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22832464"/>
        <c:crosses val="autoZero"/>
        <c:crossBetween val="between"/>
      </c:valAx>
      <c:valAx>
        <c:axId val="5228363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22836776"/>
        <c:crosses val="max"/>
        <c:crossBetween val="between"/>
      </c:valAx>
      <c:catAx>
        <c:axId val="522836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836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17778.929864998358</c:v>
                </c:pt>
                <c:pt idx="1">
                  <c:v>29067.609262883245</c:v>
                </c:pt>
                <c:pt idx="2">
                  <c:v>92747.054300816919</c:v>
                </c:pt>
                <c:pt idx="3">
                  <c:v>114982.41322765783</c:v>
                </c:pt>
                <c:pt idx="4">
                  <c:v>152171.57871396895</c:v>
                </c:pt>
                <c:pt idx="5">
                  <c:v>176119.3526570049</c:v>
                </c:pt>
                <c:pt idx="6">
                  <c:v>203791.17009750803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916400"/>
        <c:axId val="52292306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3037</c:v>
                </c:pt>
                <c:pt idx="1">
                  <c:v>3066</c:v>
                </c:pt>
                <c:pt idx="2">
                  <c:v>6243</c:v>
                </c:pt>
                <c:pt idx="3">
                  <c:v>3659</c:v>
                </c:pt>
                <c:pt idx="4">
                  <c:v>2255</c:v>
                </c:pt>
                <c:pt idx="5">
                  <c:v>2070</c:v>
                </c:pt>
                <c:pt idx="6">
                  <c:v>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18752"/>
        <c:axId val="522919536"/>
      </c:lineChart>
      <c:catAx>
        <c:axId val="5229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2919536"/>
        <c:crosses val="autoZero"/>
        <c:auto val="1"/>
        <c:lblAlgn val="ctr"/>
        <c:lblOffset val="100"/>
        <c:noMultiLvlLbl val="0"/>
      </c:catAx>
      <c:valAx>
        <c:axId val="522919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22918752"/>
        <c:crosses val="autoZero"/>
        <c:crossBetween val="between"/>
      </c:valAx>
      <c:valAx>
        <c:axId val="52292306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522916400"/>
        <c:crosses val="max"/>
        <c:crossBetween val="between"/>
      </c:valAx>
      <c:catAx>
        <c:axId val="522916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92306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916792"/>
        <c:axId val="52292267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17778.929864998358</c:v>
                </c:pt>
                <c:pt idx="1">
                  <c:v>29067.609262883245</c:v>
                </c:pt>
                <c:pt idx="2">
                  <c:v>92747.054300816919</c:v>
                </c:pt>
                <c:pt idx="3">
                  <c:v>114982.41322765783</c:v>
                </c:pt>
                <c:pt idx="4">
                  <c:v>152171.57871396895</c:v>
                </c:pt>
                <c:pt idx="5">
                  <c:v>176119.3526570049</c:v>
                </c:pt>
                <c:pt idx="6">
                  <c:v>203791.17009750803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922280"/>
        <c:axId val="522912872"/>
      </c:barChart>
      <c:catAx>
        <c:axId val="52291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2922672"/>
        <c:crosses val="autoZero"/>
        <c:auto val="1"/>
        <c:lblAlgn val="ctr"/>
        <c:lblOffset val="100"/>
        <c:noMultiLvlLbl val="0"/>
      </c:catAx>
      <c:valAx>
        <c:axId val="522922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22916792"/>
        <c:crosses val="autoZero"/>
        <c:crossBetween val="between"/>
      </c:valAx>
      <c:valAx>
        <c:axId val="52291287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522922280"/>
        <c:crosses val="max"/>
        <c:crossBetween val="between"/>
      </c:valAx>
      <c:catAx>
        <c:axId val="522922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91287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7691</c:v>
                </c:pt>
                <c:pt idx="1">
                  <c:v>5186</c:v>
                </c:pt>
                <c:pt idx="2">
                  <c:v>8590</c:v>
                </c:pt>
                <c:pt idx="3">
                  <c:v>5168</c:v>
                </c:pt>
                <c:pt idx="4">
                  <c:v>4338</c:v>
                </c:pt>
                <c:pt idx="5">
                  <c:v>5372</c:v>
                </c:pt>
                <c:pt idx="6">
                  <c:v>3197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1011</c:v>
                </c:pt>
                <c:pt idx="1">
                  <c:v>783</c:v>
                </c:pt>
                <c:pt idx="2">
                  <c:v>839</c:v>
                </c:pt>
                <c:pt idx="3">
                  <c:v>629</c:v>
                </c:pt>
                <c:pt idx="4">
                  <c:v>516</c:v>
                </c:pt>
                <c:pt idx="5">
                  <c:v>510</c:v>
                </c:pt>
                <c:pt idx="6">
                  <c:v>336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3251</c:v>
                </c:pt>
                <c:pt idx="1">
                  <c:v>2395</c:v>
                </c:pt>
                <c:pt idx="2">
                  <c:v>4668</c:v>
                </c:pt>
                <c:pt idx="3">
                  <c:v>2877</c:v>
                </c:pt>
                <c:pt idx="4">
                  <c:v>2570</c:v>
                </c:pt>
                <c:pt idx="5">
                  <c:v>3399</c:v>
                </c:pt>
                <c:pt idx="6">
                  <c:v>1955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1253</c:v>
                </c:pt>
                <c:pt idx="1">
                  <c:v>1147</c:v>
                </c:pt>
                <c:pt idx="2">
                  <c:v>833</c:v>
                </c:pt>
                <c:pt idx="3">
                  <c:v>248</c:v>
                </c:pt>
                <c:pt idx="4">
                  <c:v>393</c:v>
                </c:pt>
                <c:pt idx="5">
                  <c:v>769</c:v>
                </c:pt>
                <c:pt idx="6">
                  <c:v>2502</c:v>
                </c:pt>
                <c:pt idx="7">
                  <c:v>546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816</c:v>
                </c:pt>
                <c:pt idx="1">
                  <c:v>904</c:v>
                </c:pt>
                <c:pt idx="2">
                  <c:v>457</c:v>
                </c:pt>
                <c:pt idx="3">
                  <c:v>164</c:v>
                </c:pt>
                <c:pt idx="4">
                  <c:v>251</c:v>
                </c:pt>
                <c:pt idx="5">
                  <c:v>658</c:v>
                </c:pt>
                <c:pt idx="6">
                  <c:v>1542</c:v>
                </c:pt>
                <c:pt idx="7">
                  <c:v>394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1235</c:v>
                </c:pt>
                <c:pt idx="1">
                  <c:v>1169</c:v>
                </c:pt>
                <c:pt idx="2">
                  <c:v>881</c:v>
                </c:pt>
                <c:pt idx="3">
                  <c:v>370</c:v>
                </c:pt>
                <c:pt idx="4">
                  <c:v>528</c:v>
                </c:pt>
                <c:pt idx="5">
                  <c:v>1383</c:v>
                </c:pt>
                <c:pt idx="6">
                  <c:v>2268</c:v>
                </c:pt>
                <c:pt idx="7">
                  <c:v>756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800</c:v>
                </c:pt>
                <c:pt idx="1">
                  <c:v>699</c:v>
                </c:pt>
                <c:pt idx="2">
                  <c:v>553</c:v>
                </c:pt>
                <c:pt idx="3">
                  <c:v>206</c:v>
                </c:pt>
                <c:pt idx="4">
                  <c:v>317</c:v>
                </c:pt>
                <c:pt idx="5">
                  <c:v>660</c:v>
                </c:pt>
                <c:pt idx="6">
                  <c:v>1520</c:v>
                </c:pt>
                <c:pt idx="7">
                  <c:v>413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665</c:v>
                </c:pt>
                <c:pt idx="1">
                  <c:v>560</c:v>
                </c:pt>
                <c:pt idx="2">
                  <c:v>407</c:v>
                </c:pt>
                <c:pt idx="3">
                  <c:v>189</c:v>
                </c:pt>
                <c:pt idx="4">
                  <c:v>280</c:v>
                </c:pt>
                <c:pt idx="5">
                  <c:v>658</c:v>
                </c:pt>
                <c:pt idx="6">
                  <c:v>1225</c:v>
                </c:pt>
                <c:pt idx="7">
                  <c:v>354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887</c:v>
                </c:pt>
                <c:pt idx="1">
                  <c:v>669</c:v>
                </c:pt>
                <c:pt idx="2">
                  <c:v>482</c:v>
                </c:pt>
                <c:pt idx="3">
                  <c:v>198</c:v>
                </c:pt>
                <c:pt idx="4">
                  <c:v>342</c:v>
                </c:pt>
                <c:pt idx="5">
                  <c:v>782</c:v>
                </c:pt>
                <c:pt idx="6">
                  <c:v>1470</c:v>
                </c:pt>
                <c:pt idx="7">
                  <c:v>542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570</c:v>
                </c:pt>
                <c:pt idx="1">
                  <c:v>427</c:v>
                </c:pt>
                <c:pt idx="2">
                  <c:v>303</c:v>
                </c:pt>
                <c:pt idx="3">
                  <c:v>156</c:v>
                </c:pt>
                <c:pt idx="4">
                  <c:v>191</c:v>
                </c:pt>
                <c:pt idx="5">
                  <c:v>393</c:v>
                </c:pt>
                <c:pt idx="6">
                  <c:v>813</c:v>
                </c:pt>
                <c:pt idx="7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126024"/>
        <c:axId val="46412720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0.1436349374798136</c:v>
                </c:pt>
                <c:pt idx="1">
                  <c:v>0.18567241723839339</c:v>
                </c:pt>
                <c:pt idx="2">
                  <c:v>0.21086640460933714</c:v>
                </c:pt>
                <c:pt idx="3">
                  <c:v>0.16134471493308042</c:v>
                </c:pt>
                <c:pt idx="4">
                  <c:v>0.16289272572884234</c:v>
                </c:pt>
                <c:pt idx="5">
                  <c:v>0.17127999741610414</c:v>
                </c:pt>
                <c:pt idx="6">
                  <c:v>0.23176913015042511</c:v>
                </c:pt>
                <c:pt idx="7">
                  <c:v>0.16429552590266877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124848"/>
        <c:axId val="464131120"/>
      </c:lineChart>
      <c:catAx>
        <c:axId val="46412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64127200"/>
        <c:crosses val="autoZero"/>
        <c:auto val="1"/>
        <c:lblAlgn val="ctr"/>
        <c:lblOffset val="100"/>
        <c:noMultiLvlLbl val="0"/>
      </c:catAx>
      <c:valAx>
        <c:axId val="464127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64126024"/>
        <c:crosses val="autoZero"/>
        <c:crossBetween val="between"/>
      </c:valAx>
      <c:valAx>
        <c:axId val="4641311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64124848"/>
        <c:crosses val="max"/>
        <c:crossBetween val="between"/>
      </c:valAx>
      <c:catAx>
        <c:axId val="464124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41311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0.64267352185089976</c:v>
                </c:pt>
                <c:pt idx="1">
                  <c:v>0.64846756949394158</c:v>
                </c:pt>
                <c:pt idx="2">
                  <c:v>0.61122836639932465</c:v>
                </c:pt>
                <c:pt idx="3">
                  <c:v>0.63855421686746983</c:v>
                </c:pt>
                <c:pt idx="4">
                  <c:v>0.61739130434782608</c:v>
                </c:pt>
                <c:pt idx="5">
                  <c:v>0.64255463323733697</c:v>
                </c:pt>
                <c:pt idx="6">
                  <c:v>0.64516853932584273</c:v>
                </c:pt>
                <c:pt idx="7">
                  <c:v>0.59142104001917084</c:v>
                </c:pt>
                <c:pt idx="8">
                  <c:v>0.63501898443693416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0.18043824213490023</c:v>
                </c:pt>
                <c:pt idx="1">
                  <c:v>0.1873129009265859</c:v>
                </c:pt>
                <c:pt idx="2">
                  <c:v>0.18003376952300548</c:v>
                </c:pt>
                <c:pt idx="3">
                  <c:v>0.14457831325301204</c:v>
                </c:pt>
                <c:pt idx="4">
                  <c:v>0.14891304347826087</c:v>
                </c:pt>
                <c:pt idx="5">
                  <c:v>0.10452312383533796</c:v>
                </c:pt>
                <c:pt idx="6">
                  <c:v>0.14374531835205992</c:v>
                </c:pt>
                <c:pt idx="7">
                  <c:v>0.16247304097771387</c:v>
                </c:pt>
                <c:pt idx="8">
                  <c:v>0.1570910001251721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3.990696535683682E-2</c:v>
                </c:pt>
                <c:pt idx="1">
                  <c:v>3.4782608695652174E-2</c:v>
                </c:pt>
                <c:pt idx="2">
                  <c:v>7.5137188687209797E-2</c:v>
                </c:pt>
                <c:pt idx="3">
                  <c:v>2.6834611171960569E-2</c:v>
                </c:pt>
                <c:pt idx="4">
                  <c:v>8.6594202898550729E-2</c:v>
                </c:pt>
                <c:pt idx="5">
                  <c:v>8.3686261223106892E-2</c:v>
                </c:pt>
                <c:pt idx="6">
                  <c:v>7.9400749063670409E-2</c:v>
                </c:pt>
                <c:pt idx="7">
                  <c:v>5.799185238437575E-2</c:v>
                </c:pt>
                <c:pt idx="8">
                  <c:v>6.2794676012851006E-2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0.13698127065736321</c:v>
                </c:pt>
                <c:pt idx="1">
                  <c:v>0.12943692088382039</c:v>
                </c:pt>
                <c:pt idx="2">
                  <c:v>0.13360067539046011</c:v>
                </c:pt>
                <c:pt idx="3">
                  <c:v>0.19003285870755751</c:v>
                </c:pt>
                <c:pt idx="4">
                  <c:v>0.14710144927536231</c:v>
                </c:pt>
                <c:pt idx="5">
                  <c:v>0.16923598170421819</c:v>
                </c:pt>
                <c:pt idx="6">
                  <c:v>0.13168539325842696</c:v>
                </c:pt>
                <c:pt idx="7">
                  <c:v>0.18811406661873953</c:v>
                </c:pt>
                <c:pt idx="8">
                  <c:v>0.14509533942504277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125240"/>
        <c:axId val="516574176"/>
      </c:barChart>
      <c:catAx>
        <c:axId val="464125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16574176"/>
        <c:crosses val="autoZero"/>
        <c:auto val="1"/>
        <c:lblAlgn val="ctr"/>
        <c:lblOffset val="100"/>
        <c:noMultiLvlLbl val="0"/>
      </c:catAx>
      <c:valAx>
        <c:axId val="5165741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6412524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0.39609607457954171</c:v>
                </c:pt>
                <c:pt idx="1">
                  <c:v>0.45634901249627735</c:v>
                </c:pt>
                <c:pt idx="2">
                  <c:v>0.38522694578467886</c:v>
                </c:pt>
                <c:pt idx="3">
                  <c:v>0.38446647598774697</c:v>
                </c:pt>
                <c:pt idx="4">
                  <c:v>0.39788268441924712</c:v>
                </c:pt>
                <c:pt idx="5">
                  <c:v>0.38395776407156956</c:v>
                </c:pt>
                <c:pt idx="6">
                  <c:v>0.41220837901295115</c:v>
                </c:pt>
                <c:pt idx="7">
                  <c:v>0.37298726926458214</c:v>
                </c:pt>
                <c:pt idx="8">
                  <c:v>0.40300110951861134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4.0399653262963228E-2</c:v>
                </c:pt>
                <c:pt idx="1">
                  <c:v>3.8897405477081599E-2</c:v>
                </c:pt>
                <c:pt idx="2">
                  <c:v>3.3044366562416508E-2</c:v>
                </c:pt>
                <c:pt idx="3">
                  <c:v>2.621769786682817E-2</c:v>
                </c:pt>
                <c:pt idx="4">
                  <c:v>2.8820920008264174E-2</c:v>
                </c:pt>
                <c:pt idx="5">
                  <c:v>1.9610524152883408E-2</c:v>
                </c:pt>
                <c:pt idx="6">
                  <c:v>2.6755163273485694E-2</c:v>
                </c:pt>
                <c:pt idx="7">
                  <c:v>2.9079714164143716E-2</c:v>
                </c:pt>
                <c:pt idx="8">
                  <c:v>3.0443985443103599E-2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0.1070687813563784</c:v>
                </c:pt>
                <c:pt idx="1">
                  <c:v>9.1746097524819908E-2</c:v>
                </c:pt>
                <c:pt idx="2">
                  <c:v>0.19182680853070139</c:v>
                </c:pt>
                <c:pt idx="3">
                  <c:v>6.4995201937285391E-2</c:v>
                </c:pt>
                <c:pt idx="4">
                  <c:v>0.18278520459959599</c:v>
                </c:pt>
                <c:pt idx="5">
                  <c:v>0.17073033850034428</c:v>
                </c:pt>
                <c:pt idx="6">
                  <c:v>0.19537363560624785</c:v>
                </c:pt>
                <c:pt idx="7">
                  <c:v>0.11242660277049157</c:v>
                </c:pt>
                <c:pt idx="8">
                  <c:v>0.15019640987389671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0.45643549080111667</c:v>
                </c:pt>
                <c:pt idx="1">
                  <c:v>0.41300748450182112</c:v>
                </c:pt>
                <c:pt idx="2">
                  <c:v>0.3899018791222032</c:v>
                </c:pt>
                <c:pt idx="3">
                  <c:v>0.52432062420813952</c:v>
                </c:pt>
                <c:pt idx="4">
                  <c:v>0.39051119097289277</c:v>
                </c:pt>
                <c:pt idx="5">
                  <c:v>0.42570137327520269</c:v>
                </c:pt>
                <c:pt idx="6">
                  <c:v>0.36566282210731538</c:v>
                </c:pt>
                <c:pt idx="7">
                  <c:v>0.48550641380078258</c:v>
                </c:pt>
                <c:pt idx="8">
                  <c:v>0.41635849516438833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834816"/>
        <c:axId val="522837560"/>
      </c:barChart>
      <c:catAx>
        <c:axId val="52283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22837560"/>
        <c:crosses val="autoZero"/>
        <c:auto val="1"/>
        <c:lblAlgn val="ctr"/>
        <c:lblOffset val="100"/>
        <c:noMultiLvlLbl val="0"/>
      </c:catAx>
      <c:valAx>
        <c:axId val="52283756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22834816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福祉用具貸与</c:v>
                </c:pt>
                <c:pt idx="10">
                  <c:v>特定施設入居者生活介護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276371.52999999997</c:v>
                </c:pt>
                <c:pt idx="1">
                  <c:v>14469.98</c:v>
                </c:pt>
                <c:pt idx="2">
                  <c:v>74989.540000000023</c:v>
                </c:pt>
                <c:pt idx="3">
                  <c:v>12872.919999999996</c:v>
                </c:pt>
                <c:pt idx="4">
                  <c:v>44445.290000000015</c:v>
                </c:pt>
                <c:pt idx="5">
                  <c:v>690902.2799999998</c:v>
                </c:pt>
                <c:pt idx="6">
                  <c:v>301665.29999999993</c:v>
                </c:pt>
                <c:pt idx="7">
                  <c:v>140929.25</c:v>
                </c:pt>
                <c:pt idx="8">
                  <c:v>18388.610000000011</c:v>
                </c:pt>
                <c:pt idx="9">
                  <c:v>105711.69999999998</c:v>
                </c:pt>
                <c:pt idx="10">
                  <c:v>214732.71000000002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30896"/>
        <c:axId val="5228379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福祉用具貸与</c:v>
                </c:pt>
                <c:pt idx="10">
                  <c:v>特定施設入居者生活介護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4907</c:v>
                </c:pt>
                <c:pt idx="1">
                  <c:v>192</c:v>
                </c:pt>
                <c:pt idx="2">
                  <c:v>1525</c:v>
                </c:pt>
                <c:pt idx="3">
                  <c:v>301</c:v>
                </c:pt>
                <c:pt idx="4">
                  <c:v>3199</c:v>
                </c:pt>
                <c:pt idx="5">
                  <c:v>6342</c:v>
                </c:pt>
                <c:pt idx="6">
                  <c:v>3287</c:v>
                </c:pt>
                <c:pt idx="7">
                  <c:v>1324</c:v>
                </c:pt>
                <c:pt idx="8">
                  <c:v>239</c:v>
                </c:pt>
                <c:pt idx="9">
                  <c:v>8070</c:v>
                </c:pt>
                <c:pt idx="10">
                  <c:v>1053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37168"/>
        <c:axId val="522831680"/>
      </c:lineChart>
      <c:catAx>
        <c:axId val="52283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22831680"/>
        <c:crosses val="autoZero"/>
        <c:auto val="1"/>
        <c:lblAlgn val="ctr"/>
        <c:lblOffset val="100"/>
        <c:noMultiLvlLbl val="0"/>
      </c:catAx>
      <c:valAx>
        <c:axId val="522831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22837168"/>
        <c:crosses val="autoZero"/>
        <c:crossBetween val="between"/>
      </c:valAx>
      <c:valAx>
        <c:axId val="5228379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22830896"/>
        <c:crosses val="max"/>
        <c:crossBetween val="between"/>
      </c:valAx>
      <c:catAx>
        <c:axId val="52283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8379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介護予防福祉用具貸与</c:v>
                </c:pt>
                <c:pt idx="10">
                  <c:v>介護予防特定施設入居者生活介護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0</c:v>
                </c:pt>
                <c:pt idx="1">
                  <c:v>89.4</c:v>
                </c:pt>
                <c:pt idx="2">
                  <c:v>13453.57</c:v>
                </c:pt>
                <c:pt idx="3">
                  <c:v>3053.7399999999989</c:v>
                </c:pt>
                <c:pt idx="4">
                  <c:v>4355.8900000000003</c:v>
                </c:pt>
                <c:pt idx="5">
                  <c:v>0</c:v>
                </c:pt>
                <c:pt idx="6">
                  <c:v>74251.5</c:v>
                </c:pt>
                <c:pt idx="7">
                  <c:v>2425.46</c:v>
                </c:pt>
                <c:pt idx="8">
                  <c:v>430.21999999999997</c:v>
                </c:pt>
                <c:pt idx="9">
                  <c:v>25236.7</c:v>
                </c:pt>
                <c:pt idx="10">
                  <c:v>19894.03999999999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34032"/>
        <c:axId val="5228312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介護予防福祉用具貸与</c:v>
                </c:pt>
                <c:pt idx="10">
                  <c:v>介護予防特定施設入居者生活介護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434</c:v>
                </c:pt>
                <c:pt idx="3">
                  <c:v>84</c:v>
                </c:pt>
                <c:pt idx="4">
                  <c:v>349</c:v>
                </c:pt>
                <c:pt idx="5">
                  <c:v>0</c:v>
                </c:pt>
                <c:pt idx="6">
                  <c:v>2228</c:v>
                </c:pt>
                <c:pt idx="7">
                  <c:v>63</c:v>
                </c:pt>
                <c:pt idx="8">
                  <c:v>10</c:v>
                </c:pt>
                <c:pt idx="9">
                  <c:v>4104</c:v>
                </c:pt>
                <c:pt idx="10">
                  <c:v>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30504"/>
        <c:axId val="522835992"/>
      </c:lineChart>
      <c:catAx>
        <c:axId val="52283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22835992"/>
        <c:crosses val="autoZero"/>
        <c:auto val="1"/>
        <c:lblAlgn val="ctr"/>
        <c:lblOffset val="100"/>
        <c:noMultiLvlLbl val="0"/>
      </c:catAx>
      <c:valAx>
        <c:axId val="5228359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22830504"/>
        <c:crosses val="autoZero"/>
        <c:crossBetween val="between"/>
      </c:valAx>
      <c:valAx>
        <c:axId val="5228312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22834032"/>
        <c:crosses val="max"/>
        <c:crossBetween val="between"/>
      </c:valAx>
      <c:catAx>
        <c:axId val="52283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831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3" t="s">
        <v>0</v>
      </c>
      <c r="D3" s="185" t="s">
        <v>12</v>
      </c>
      <c r="E3" s="20"/>
      <c r="F3" s="21"/>
      <c r="G3" s="183" t="s">
        <v>13</v>
      </c>
      <c r="H3" s="183" t="s">
        <v>14</v>
      </c>
      <c r="I3" s="27"/>
    </row>
    <row r="4" spans="1:12" ht="20.100000000000001" customHeight="1" thickBot="1" x14ac:dyDescent="0.2">
      <c r="B4" s="16"/>
      <c r="C4" s="184"/>
      <c r="D4" s="186"/>
      <c r="E4" s="22" t="s">
        <v>15</v>
      </c>
      <c r="F4" s="23" t="s">
        <v>16</v>
      </c>
      <c r="G4" s="184"/>
      <c r="H4" s="184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710297</v>
      </c>
      <c r="D5" s="30">
        <f>SUM(E5:F5)</f>
        <v>215837</v>
      </c>
      <c r="E5" s="31">
        <f>SUM(E6:E13)</f>
        <v>109074</v>
      </c>
      <c r="F5" s="32">
        <f t="shared" ref="F5:G5" si="0">SUM(F6:F13)</f>
        <v>106763</v>
      </c>
      <c r="G5" s="29">
        <f t="shared" si="0"/>
        <v>222067</v>
      </c>
      <c r="H5" s="33">
        <f>D5/C5</f>
        <v>0.30386866339010299</v>
      </c>
      <c r="I5" s="26"/>
      <c r="J5" s="24">
        <f t="shared" ref="J5:J13" si="1">C5-D5-G5</f>
        <v>272393</v>
      </c>
      <c r="K5" s="58">
        <f>E5/C5</f>
        <v>0.15356111598387717</v>
      </c>
      <c r="L5" s="58">
        <f>F5/C5</f>
        <v>0.15030754740622584</v>
      </c>
    </row>
    <row r="6" spans="1:12" ht="20.100000000000001" customHeight="1" thickTop="1" x14ac:dyDescent="0.15">
      <c r="B6" s="18" t="s">
        <v>18</v>
      </c>
      <c r="C6" s="34">
        <v>185463</v>
      </c>
      <c r="D6" s="35">
        <f t="shared" ref="D6:D13" si="2">SUM(E6:F6)</f>
        <v>43346</v>
      </c>
      <c r="E6" s="36">
        <v>23880</v>
      </c>
      <c r="F6" s="37">
        <v>19466</v>
      </c>
      <c r="G6" s="34">
        <v>60043</v>
      </c>
      <c r="H6" s="38">
        <f t="shared" ref="H6:H13" si="3">D6/C6</f>
        <v>0.23371777659155735</v>
      </c>
      <c r="I6" s="26"/>
      <c r="J6" s="24">
        <f t="shared" si="1"/>
        <v>82074</v>
      </c>
      <c r="K6" s="58">
        <f t="shared" ref="K6:K13" si="4">E6/C6</f>
        <v>0.12875883599424143</v>
      </c>
      <c r="L6" s="58">
        <f t="shared" ref="L6:L13" si="5">F6/C6</f>
        <v>0.10495894059731591</v>
      </c>
    </row>
    <row r="7" spans="1:12" ht="20.100000000000001" customHeight="1" x14ac:dyDescent="0.15">
      <c r="B7" s="19" t="s">
        <v>19</v>
      </c>
      <c r="C7" s="39">
        <v>94009</v>
      </c>
      <c r="D7" s="40">
        <f t="shared" si="2"/>
        <v>30026</v>
      </c>
      <c r="E7" s="41">
        <v>15092</v>
      </c>
      <c r="F7" s="42">
        <v>14934</v>
      </c>
      <c r="G7" s="39">
        <v>29332</v>
      </c>
      <c r="H7" s="43">
        <f t="shared" si="3"/>
        <v>0.31939495154719227</v>
      </c>
      <c r="I7" s="26"/>
      <c r="J7" s="24">
        <f t="shared" si="1"/>
        <v>34651</v>
      </c>
      <c r="K7" s="58">
        <f t="shared" si="4"/>
        <v>0.16053782084694018</v>
      </c>
      <c r="L7" s="58">
        <f t="shared" si="5"/>
        <v>0.15885713070025209</v>
      </c>
    </row>
    <row r="8" spans="1:12" ht="20.100000000000001" customHeight="1" x14ac:dyDescent="0.15">
      <c r="B8" s="19" t="s">
        <v>20</v>
      </c>
      <c r="C8" s="39">
        <v>52202</v>
      </c>
      <c r="D8" s="40">
        <f t="shared" si="2"/>
        <v>18571</v>
      </c>
      <c r="E8" s="41">
        <v>9252</v>
      </c>
      <c r="F8" s="42">
        <v>9319</v>
      </c>
      <c r="G8" s="39">
        <v>15715</v>
      </c>
      <c r="H8" s="43">
        <f t="shared" si="3"/>
        <v>0.35575265315505156</v>
      </c>
      <c r="I8" s="26"/>
      <c r="J8" s="24">
        <f t="shared" si="1"/>
        <v>17916</v>
      </c>
      <c r="K8" s="58">
        <f t="shared" si="4"/>
        <v>0.17723458871307612</v>
      </c>
      <c r="L8" s="58">
        <f t="shared" si="5"/>
        <v>0.1785180644419754</v>
      </c>
    </row>
    <row r="9" spans="1:12" ht="20.100000000000001" customHeight="1" x14ac:dyDescent="0.15">
      <c r="B9" s="19" t="s">
        <v>21</v>
      </c>
      <c r="C9" s="39">
        <v>31859</v>
      </c>
      <c r="D9" s="40">
        <f t="shared" si="2"/>
        <v>9489</v>
      </c>
      <c r="E9" s="41">
        <v>4897</v>
      </c>
      <c r="F9" s="42">
        <v>4592</v>
      </c>
      <c r="G9" s="39">
        <v>10176</v>
      </c>
      <c r="H9" s="43">
        <f t="shared" si="3"/>
        <v>0.2978436234658966</v>
      </c>
      <c r="I9" s="26"/>
      <c r="J9" s="24">
        <f t="shared" si="1"/>
        <v>12194</v>
      </c>
      <c r="K9" s="58">
        <f t="shared" si="4"/>
        <v>0.15370852820239178</v>
      </c>
      <c r="L9" s="58">
        <f t="shared" si="5"/>
        <v>0.14413509526350482</v>
      </c>
    </row>
    <row r="10" spans="1:12" ht="20.100000000000001" customHeight="1" x14ac:dyDescent="0.15">
      <c r="B10" s="19" t="s">
        <v>22</v>
      </c>
      <c r="C10" s="39">
        <v>45657</v>
      </c>
      <c r="D10" s="40">
        <f t="shared" si="2"/>
        <v>14132</v>
      </c>
      <c r="E10" s="41">
        <v>6861</v>
      </c>
      <c r="F10" s="42">
        <v>7271</v>
      </c>
      <c r="G10" s="39">
        <v>14268</v>
      </c>
      <c r="H10" s="43">
        <f t="shared" si="3"/>
        <v>0.30952537398427404</v>
      </c>
      <c r="I10" s="26"/>
      <c r="J10" s="24">
        <f t="shared" si="1"/>
        <v>17257</v>
      </c>
      <c r="K10" s="58">
        <f t="shared" si="4"/>
        <v>0.15027268545896577</v>
      </c>
      <c r="L10" s="58">
        <f t="shared" si="5"/>
        <v>0.15925268852530827</v>
      </c>
    </row>
    <row r="11" spans="1:12" ht="20.100000000000001" customHeight="1" x14ac:dyDescent="0.15">
      <c r="B11" s="19" t="s">
        <v>23</v>
      </c>
      <c r="C11" s="39">
        <v>100965</v>
      </c>
      <c r="D11" s="40">
        <f t="shared" si="2"/>
        <v>30961</v>
      </c>
      <c r="E11" s="41">
        <v>15106</v>
      </c>
      <c r="F11" s="42">
        <v>15855</v>
      </c>
      <c r="G11" s="39">
        <v>32366</v>
      </c>
      <c r="H11" s="43">
        <f t="shared" si="3"/>
        <v>0.30665081959094737</v>
      </c>
      <c r="I11" s="26"/>
      <c r="J11" s="24">
        <f t="shared" si="1"/>
        <v>37638</v>
      </c>
      <c r="K11" s="58">
        <f t="shared" si="4"/>
        <v>0.14961620363492301</v>
      </c>
      <c r="L11" s="58">
        <f t="shared" si="5"/>
        <v>0.15703461595602436</v>
      </c>
    </row>
    <row r="12" spans="1:12" ht="20.100000000000001" customHeight="1" x14ac:dyDescent="0.15">
      <c r="B12" s="19" t="s">
        <v>24</v>
      </c>
      <c r="C12" s="39">
        <v>141053</v>
      </c>
      <c r="D12" s="40">
        <f t="shared" si="2"/>
        <v>48928</v>
      </c>
      <c r="E12" s="41">
        <v>24340</v>
      </c>
      <c r="F12" s="42">
        <v>24588</v>
      </c>
      <c r="G12" s="39">
        <v>42212</v>
      </c>
      <c r="H12" s="43">
        <f t="shared" si="3"/>
        <v>0.34687670591905173</v>
      </c>
      <c r="I12" s="26"/>
      <c r="J12" s="24">
        <f t="shared" si="1"/>
        <v>49913</v>
      </c>
      <c r="K12" s="58">
        <f t="shared" si="4"/>
        <v>0.17255925077807632</v>
      </c>
      <c r="L12" s="58">
        <f t="shared" si="5"/>
        <v>0.17431745514097538</v>
      </c>
    </row>
    <row r="13" spans="1:12" ht="20.100000000000001" customHeight="1" x14ac:dyDescent="0.15">
      <c r="B13" s="19" t="s">
        <v>25</v>
      </c>
      <c r="C13" s="39">
        <v>59089</v>
      </c>
      <c r="D13" s="40">
        <f t="shared" si="2"/>
        <v>20384</v>
      </c>
      <c r="E13" s="41">
        <v>9646</v>
      </c>
      <c r="F13" s="42">
        <v>10738</v>
      </c>
      <c r="G13" s="39">
        <v>17955</v>
      </c>
      <c r="H13" s="43">
        <f t="shared" si="3"/>
        <v>0.34497114522161487</v>
      </c>
      <c r="I13" s="26"/>
      <c r="J13" s="24">
        <f t="shared" si="1"/>
        <v>20750</v>
      </c>
      <c r="K13" s="58">
        <f t="shared" si="4"/>
        <v>0.16324527407808559</v>
      </c>
      <c r="L13" s="58">
        <f t="shared" si="5"/>
        <v>0.18172587114352926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1" t="s">
        <v>67</v>
      </c>
      <c r="C4" s="192"/>
      <c r="D4" s="45">
        <f>SUM(D5:D7)</f>
        <v>7691</v>
      </c>
      <c r="E4" s="46">
        <f t="shared" ref="E4:K4" si="0">SUM(E5:E7)</f>
        <v>5186</v>
      </c>
      <c r="F4" s="46">
        <f t="shared" si="0"/>
        <v>8590</v>
      </c>
      <c r="G4" s="46">
        <f t="shared" si="0"/>
        <v>5168</v>
      </c>
      <c r="H4" s="46">
        <f t="shared" si="0"/>
        <v>4338</v>
      </c>
      <c r="I4" s="46">
        <f t="shared" si="0"/>
        <v>5372</v>
      </c>
      <c r="J4" s="45">
        <f t="shared" si="0"/>
        <v>3197</v>
      </c>
      <c r="K4" s="47">
        <f t="shared" si="0"/>
        <v>39542</v>
      </c>
      <c r="L4" s="55">
        <f>K4/人口統計!D5</f>
        <v>0.18320306527611113</v>
      </c>
    </row>
    <row r="5" spans="1:12" ht="20.100000000000001" customHeight="1" x14ac:dyDescent="0.15">
      <c r="B5" s="117"/>
      <c r="C5" s="118" t="s">
        <v>15</v>
      </c>
      <c r="D5" s="48">
        <v>1011</v>
      </c>
      <c r="E5" s="49">
        <v>783</v>
      </c>
      <c r="F5" s="49">
        <v>839</v>
      </c>
      <c r="G5" s="49">
        <v>629</v>
      </c>
      <c r="H5" s="49">
        <v>516</v>
      </c>
      <c r="I5" s="49">
        <v>510</v>
      </c>
      <c r="J5" s="48">
        <v>336</v>
      </c>
      <c r="K5" s="50">
        <f>SUM(D5:J5)</f>
        <v>4624</v>
      </c>
      <c r="L5" s="56">
        <f>K5/人口統計!D5</f>
        <v>2.1423574271325119E-2</v>
      </c>
    </row>
    <row r="6" spans="1:12" ht="20.100000000000001" customHeight="1" x14ac:dyDescent="0.15">
      <c r="B6" s="117"/>
      <c r="C6" s="118" t="s">
        <v>145</v>
      </c>
      <c r="D6" s="48">
        <v>3429</v>
      </c>
      <c r="E6" s="49">
        <v>2008</v>
      </c>
      <c r="F6" s="49">
        <v>3083</v>
      </c>
      <c r="G6" s="49">
        <v>1662</v>
      </c>
      <c r="H6" s="49">
        <v>1252</v>
      </c>
      <c r="I6" s="49">
        <v>1463</v>
      </c>
      <c r="J6" s="48">
        <v>906</v>
      </c>
      <c r="K6" s="50">
        <f>SUM(D6:J6)</f>
        <v>13803</v>
      </c>
      <c r="L6" s="56">
        <f>K6/人口統計!D5</f>
        <v>6.3951037125238031E-2</v>
      </c>
    </row>
    <row r="7" spans="1:12" ht="20.100000000000001" customHeight="1" x14ac:dyDescent="0.15">
      <c r="B7" s="117"/>
      <c r="C7" s="119" t="s">
        <v>144</v>
      </c>
      <c r="D7" s="51">
        <v>3251</v>
      </c>
      <c r="E7" s="52">
        <v>2395</v>
      </c>
      <c r="F7" s="52">
        <v>4668</v>
      </c>
      <c r="G7" s="52">
        <v>2877</v>
      </c>
      <c r="H7" s="52">
        <v>2570</v>
      </c>
      <c r="I7" s="52">
        <v>3399</v>
      </c>
      <c r="J7" s="51">
        <v>1955</v>
      </c>
      <c r="K7" s="53">
        <f>SUM(D7:J7)</f>
        <v>21115</v>
      </c>
      <c r="L7" s="57">
        <f>K7/人口統計!D5</f>
        <v>9.7828453879547986E-2</v>
      </c>
    </row>
    <row r="8" spans="1:12" ht="20.100000000000001" customHeight="1" thickBot="1" x14ac:dyDescent="0.2">
      <c r="B8" s="191" t="s">
        <v>68</v>
      </c>
      <c r="C8" s="192"/>
      <c r="D8" s="45">
        <v>90</v>
      </c>
      <c r="E8" s="46">
        <v>124</v>
      </c>
      <c r="F8" s="46">
        <v>107</v>
      </c>
      <c r="G8" s="46">
        <v>104</v>
      </c>
      <c r="H8" s="46">
        <v>93</v>
      </c>
      <c r="I8" s="46">
        <v>74</v>
      </c>
      <c r="J8" s="45">
        <v>66</v>
      </c>
      <c r="K8" s="47">
        <f>SUM(D8:J8)</f>
        <v>658</v>
      </c>
      <c r="L8" s="80"/>
    </row>
    <row r="9" spans="1:12" ht="20.100000000000001" customHeight="1" thickTop="1" x14ac:dyDescent="0.15">
      <c r="B9" s="193" t="s">
        <v>35</v>
      </c>
      <c r="C9" s="194"/>
      <c r="D9" s="35">
        <f>D4+D8</f>
        <v>7781</v>
      </c>
      <c r="E9" s="34">
        <f t="shared" ref="E9:K9" si="1">E4+E8</f>
        <v>5310</v>
      </c>
      <c r="F9" s="34">
        <f t="shared" si="1"/>
        <v>8697</v>
      </c>
      <c r="G9" s="34">
        <f t="shared" si="1"/>
        <v>5272</v>
      </c>
      <c r="H9" s="34">
        <f t="shared" si="1"/>
        <v>4431</v>
      </c>
      <c r="I9" s="34">
        <f t="shared" si="1"/>
        <v>5446</v>
      </c>
      <c r="J9" s="35">
        <f t="shared" si="1"/>
        <v>3263</v>
      </c>
      <c r="K9" s="54">
        <f t="shared" si="1"/>
        <v>40200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5" t="s">
        <v>18</v>
      </c>
      <c r="C24" s="196"/>
      <c r="D24" s="45">
        <v>1253</v>
      </c>
      <c r="E24" s="46">
        <v>816</v>
      </c>
      <c r="F24" s="46">
        <v>1235</v>
      </c>
      <c r="G24" s="46">
        <v>800</v>
      </c>
      <c r="H24" s="46">
        <v>665</v>
      </c>
      <c r="I24" s="46">
        <v>887</v>
      </c>
      <c r="J24" s="45">
        <v>570</v>
      </c>
      <c r="K24" s="47">
        <f>SUM(D24:J24)</f>
        <v>6226</v>
      </c>
      <c r="L24" s="55">
        <f>K24/人口統計!D6</f>
        <v>0.1436349374798136</v>
      </c>
    </row>
    <row r="25" spans="1:12" ht="20.100000000000001" customHeight="1" x14ac:dyDescent="0.15">
      <c r="B25" s="189" t="s">
        <v>44</v>
      </c>
      <c r="C25" s="190"/>
      <c r="D25" s="45">
        <v>1147</v>
      </c>
      <c r="E25" s="46">
        <v>904</v>
      </c>
      <c r="F25" s="46">
        <v>1169</v>
      </c>
      <c r="G25" s="46">
        <v>699</v>
      </c>
      <c r="H25" s="46">
        <v>560</v>
      </c>
      <c r="I25" s="46">
        <v>669</v>
      </c>
      <c r="J25" s="45">
        <v>427</v>
      </c>
      <c r="K25" s="47">
        <f t="shared" ref="K25:K31" si="2">SUM(D25:J25)</f>
        <v>5575</v>
      </c>
      <c r="L25" s="55">
        <f>K25/人口統計!D7</f>
        <v>0.18567241723839339</v>
      </c>
    </row>
    <row r="26" spans="1:12" ht="20.100000000000001" customHeight="1" x14ac:dyDescent="0.15">
      <c r="B26" s="189" t="s">
        <v>45</v>
      </c>
      <c r="C26" s="190"/>
      <c r="D26" s="45">
        <v>833</v>
      </c>
      <c r="E26" s="46">
        <v>457</v>
      </c>
      <c r="F26" s="46">
        <v>881</v>
      </c>
      <c r="G26" s="46">
        <v>553</v>
      </c>
      <c r="H26" s="46">
        <v>407</v>
      </c>
      <c r="I26" s="46">
        <v>482</v>
      </c>
      <c r="J26" s="45">
        <v>303</v>
      </c>
      <c r="K26" s="47">
        <f t="shared" si="2"/>
        <v>3916</v>
      </c>
      <c r="L26" s="55">
        <f>K26/人口統計!D8</f>
        <v>0.21086640460933714</v>
      </c>
    </row>
    <row r="27" spans="1:12" ht="20.100000000000001" customHeight="1" x14ac:dyDescent="0.15">
      <c r="B27" s="189" t="s">
        <v>46</v>
      </c>
      <c r="C27" s="190"/>
      <c r="D27" s="45">
        <v>248</v>
      </c>
      <c r="E27" s="46">
        <v>164</v>
      </c>
      <c r="F27" s="46">
        <v>370</v>
      </c>
      <c r="G27" s="46">
        <v>206</v>
      </c>
      <c r="H27" s="46">
        <v>189</v>
      </c>
      <c r="I27" s="46">
        <v>198</v>
      </c>
      <c r="J27" s="45">
        <v>156</v>
      </c>
      <c r="K27" s="47">
        <f t="shared" si="2"/>
        <v>1531</v>
      </c>
      <c r="L27" s="55">
        <f>K27/人口統計!D9</f>
        <v>0.16134471493308042</v>
      </c>
    </row>
    <row r="28" spans="1:12" ht="20.100000000000001" customHeight="1" x14ac:dyDescent="0.15">
      <c r="B28" s="189" t="s">
        <v>47</v>
      </c>
      <c r="C28" s="190"/>
      <c r="D28" s="45">
        <v>393</v>
      </c>
      <c r="E28" s="46">
        <v>251</v>
      </c>
      <c r="F28" s="46">
        <v>528</v>
      </c>
      <c r="G28" s="46">
        <v>317</v>
      </c>
      <c r="H28" s="46">
        <v>280</v>
      </c>
      <c r="I28" s="46">
        <v>342</v>
      </c>
      <c r="J28" s="45">
        <v>191</v>
      </c>
      <c r="K28" s="47">
        <f t="shared" si="2"/>
        <v>2302</v>
      </c>
      <c r="L28" s="55">
        <f>K28/人口統計!D10</f>
        <v>0.16289272572884234</v>
      </c>
    </row>
    <row r="29" spans="1:12" ht="20.100000000000001" customHeight="1" x14ac:dyDescent="0.15">
      <c r="B29" s="189" t="s">
        <v>48</v>
      </c>
      <c r="C29" s="190"/>
      <c r="D29" s="45">
        <v>769</v>
      </c>
      <c r="E29" s="46">
        <v>658</v>
      </c>
      <c r="F29" s="46">
        <v>1383</v>
      </c>
      <c r="G29" s="46">
        <v>660</v>
      </c>
      <c r="H29" s="46">
        <v>658</v>
      </c>
      <c r="I29" s="46">
        <v>782</v>
      </c>
      <c r="J29" s="45">
        <v>393</v>
      </c>
      <c r="K29" s="47">
        <f t="shared" si="2"/>
        <v>5303</v>
      </c>
      <c r="L29" s="55">
        <f>K29/人口統計!D11</f>
        <v>0.17127999741610414</v>
      </c>
    </row>
    <row r="30" spans="1:12" ht="20.100000000000001" customHeight="1" x14ac:dyDescent="0.15">
      <c r="B30" s="189" t="s">
        <v>49</v>
      </c>
      <c r="C30" s="190"/>
      <c r="D30" s="45">
        <v>2502</v>
      </c>
      <c r="E30" s="46">
        <v>1542</v>
      </c>
      <c r="F30" s="46">
        <v>2268</v>
      </c>
      <c r="G30" s="46">
        <v>1520</v>
      </c>
      <c r="H30" s="46">
        <v>1225</v>
      </c>
      <c r="I30" s="46">
        <v>1470</v>
      </c>
      <c r="J30" s="45">
        <v>813</v>
      </c>
      <c r="K30" s="47">
        <f t="shared" si="2"/>
        <v>11340</v>
      </c>
      <c r="L30" s="55">
        <f>K30/人口統計!D12</f>
        <v>0.23176913015042511</v>
      </c>
    </row>
    <row r="31" spans="1:12" ht="20.100000000000001" customHeight="1" thickBot="1" x14ac:dyDescent="0.2">
      <c r="B31" s="195" t="s">
        <v>25</v>
      </c>
      <c r="C31" s="196"/>
      <c r="D31" s="45">
        <v>546</v>
      </c>
      <c r="E31" s="46">
        <v>394</v>
      </c>
      <c r="F31" s="46">
        <v>756</v>
      </c>
      <c r="G31" s="46">
        <v>413</v>
      </c>
      <c r="H31" s="46">
        <v>354</v>
      </c>
      <c r="I31" s="46">
        <v>542</v>
      </c>
      <c r="J31" s="45">
        <v>344</v>
      </c>
      <c r="K31" s="47">
        <f t="shared" si="2"/>
        <v>3349</v>
      </c>
      <c r="L31" s="59">
        <f>K31/人口統計!D13</f>
        <v>0.16429552590266877</v>
      </c>
    </row>
    <row r="32" spans="1:12" ht="20.100000000000001" customHeight="1" thickTop="1" x14ac:dyDescent="0.15">
      <c r="B32" s="187" t="s">
        <v>50</v>
      </c>
      <c r="C32" s="188"/>
      <c r="D32" s="35">
        <f>SUM(D24:D31)</f>
        <v>7691</v>
      </c>
      <c r="E32" s="34">
        <f t="shared" ref="E32:J32" si="3">SUM(E24:E31)</f>
        <v>5186</v>
      </c>
      <c r="F32" s="34">
        <f t="shared" si="3"/>
        <v>8590</v>
      </c>
      <c r="G32" s="34">
        <f t="shared" si="3"/>
        <v>5168</v>
      </c>
      <c r="H32" s="34">
        <f t="shared" si="3"/>
        <v>4338</v>
      </c>
      <c r="I32" s="34">
        <f t="shared" si="3"/>
        <v>5372</v>
      </c>
      <c r="J32" s="35">
        <f t="shared" si="3"/>
        <v>3197</v>
      </c>
      <c r="K32" s="54">
        <f>SUM(K24:K31)</f>
        <v>39542</v>
      </c>
      <c r="L32" s="60">
        <f>K32/人口統計!D5</f>
        <v>0.18320306527611113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199"/>
      <c r="C3" s="199"/>
      <c r="D3" s="199" t="s">
        <v>122</v>
      </c>
      <c r="E3" s="199"/>
      <c r="F3" s="199" t="s">
        <v>123</v>
      </c>
      <c r="G3" s="199"/>
      <c r="H3" s="199" t="s">
        <v>124</v>
      </c>
      <c r="I3" s="199"/>
      <c r="J3" s="199" t="s">
        <v>125</v>
      </c>
      <c r="K3" s="199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0" t="s">
        <v>114</v>
      </c>
      <c r="C5" s="200"/>
      <c r="D5" s="150">
        <v>5250</v>
      </c>
      <c r="E5" s="149">
        <v>290838.49</v>
      </c>
      <c r="F5" s="151">
        <v>1474</v>
      </c>
      <c r="G5" s="152">
        <v>29663.950000000004</v>
      </c>
      <c r="H5" s="150">
        <v>326</v>
      </c>
      <c r="I5" s="149">
        <v>78616.589999999982</v>
      </c>
      <c r="J5" s="151">
        <v>1119</v>
      </c>
      <c r="K5" s="152">
        <v>335143.46000000002</v>
      </c>
      <c r="M5" s="162">
        <f>Q5+Q7</f>
        <v>37969</v>
      </c>
      <c r="N5" s="121" t="s">
        <v>108</v>
      </c>
      <c r="O5" s="122"/>
      <c r="P5" s="134"/>
      <c r="Q5" s="123">
        <v>30439</v>
      </c>
      <c r="R5" s="124">
        <v>1895479.1099999999</v>
      </c>
      <c r="S5" s="124">
        <f>R5/Q5*100</f>
        <v>6227.1398863300374</v>
      </c>
    </row>
    <row r="6" spans="1:19" ht="20.100000000000001" customHeight="1" x14ac:dyDescent="0.15">
      <c r="B6" s="197" t="s">
        <v>115</v>
      </c>
      <c r="C6" s="197"/>
      <c r="D6" s="153">
        <v>4549</v>
      </c>
      <c r="E6" s="154">
        <v>281557.72999999992</v>
      </c>
      <c r="F6" s="155">
        <v>1314</v>
      </c>
      <c r="G6" s="156">
        <v>23998.879999999997</v>
      </c>
      <c r="H6" s="153">
        <v>244</v>
      </c>
      <c r="I6" s="154">
        <v>56605.41</v>
      </c>
      <c r="J6" s="155">
        <v>908</v>
      </c>
      <c r="K6" s="156">
        <v>254816.92</v>
      </c>
      <c r="M6" s="58"/>
      <c r="N6" s="125"/>
      <c r="O6" s="94" t="s">
        <v>105</v>
      </c>
      <c r="P6" s="107"/>
      <c r="Q6" s="98">
        <f>Q5/Q$13</f>
        <v>0.63501898443693416</v>
      </c>
      <c r="R6" s="99">
        <f>R5/R$13</f>
        <v>0.40300110951861134</v>
      </c>
      <c r="S6" s="100" t="s">
        <v>107</v>
      </c>
    </row>
    <row r="7" spans="1:19" ht="20.100000000000001" customHeight="1" x14ac:dyDescent="0.15">
      <c r="B7" s="197" t="s">
        <v>116</v>
      </c>
      <c r="C7" s="197"/>
      <c r="D7" s="153">
        <v>2896</v>
      </c>
      <c r="E7" s="154">
        <v>183837.03999999998</v>
      </c>
      <c r="F7" s="155">
        <v>853</v>
      </c>
      <c r="G7" s="156">
        <v>15769.35</v>
      </c>
      <c r="H7" s="153">
        <v>356</v>
      </c>
      <c r="I7" s="154">
        <v>91543.109999999986</v>
      </c>
      <c r="J7" s="155">
        <v>633</v>
      </c>
      <c r="K7" s="156">
        <v>186068</v>
      </c>
      <c r="M7" s="58"/>
      <c r="N7" s="126" t="s">
        <v>109</v>
      </c>
      <c r="O7" s="127"/>
      <c r="P7" s="135"/>
      <c r="Q7" s="128">
        <v>7530</v>
      </c>
      <c r="R7" s="129">
        <v>143190.52000000014</v>
      </c>
      <c r="S7" s="129">
        <f>R7/Q7*100</f>
        <v>1901.600531208501</v>
      </c>
    </row>
    <row r="8" spans="1:19" ht="20.100000000000001" customHeight="1" x14ac:dyDescent="0.15">
      <c r="B8" s="197" t="s">
        <v>117</v>
      </c>
      <c r="C8" s="197"/>
      <c r="D8" s="153">
        <v>1166</v>
      </c>
      <c r="E8" s="154">
        <v>72549.27</v>
      </c>
      <c r="F8" s="155">
        <v>264</v>
      </c>
      <c r="G8" s="156">
        <v>4947.3100000000013</v>
      </c>
      <c r="H8" s="153">
        <v>49</v>
      </c>
      <c r="I8" s="154">
        <v>12264.67</v>
      </c>
      <c r="J8" s="155">
        <v>347</v>
      </c>
      <c r="K8" s="156">
        <v>98939.91</v>
      </c>
      <c r="L8" s="89"/>
      <c r="M8" s="88"/>
      <c r="N8" s="130"/>
      <c r="O8" s="94" t="s">
        <v>105</v>
      </c>
      <c r="P8" s="107"/>
      <c r="Q8" s="98">
        <f>Q7/Q$13</f>
        <v>0.1570910001251721</v>
      </c>
      <c r="R8" s="99">
        <f>R7/R$13</f>
        <v>3.0443985443103599E-2</v>
      </c>
      <c r="S8" s="100" t="s">
        <v>106</v>
      </c>
    </row>
    <row r="9" spans="1:19" ht="20.100000000000001" customHeight="1" x14ac:dyDescent="0.15">
      <c r="B9" s="197" t="s">
        <v>118</v>
      </c>
      <c r="C9" s="197"/>
      <c r="D9" s="153">
        <v>1704</v>
      </c>
      <c r="E9" s="154">
        <v>117937.25</v>
      </c>
      <c r="F9" s="155">
        <v>411</v>
      </c>
      <c r="G9" s="156">
        <v>8542.8700000000008</v>
      </c>
      <c r="H9" s="153">
        <v>239</v>
      </c>
      <c r="I9" s="154">
        <v>54179.75</v>
      </c>
      <c r="J9" s="155">
        <v>406</v>
      </c>
      <c r="K9" s="156">
        <v>115752.25000000001</v>
      </c>
      <c r="L9" s="89"/>
      <c r="M9" s="88"/>
      <c r="N9" s="126" t="s">
        <v>110</v>
      </c>
      <c r="O9" s="127"/>
      <c r="P9" s="135"/>
      <c r="Q9" s="128">
        <v>3010</v>
      </c>
      <c r="R9" s="129">
        <v>706435.17000000027</v>
      </c>
      <c r="S9" s="129">
        <f>R9/Q9*100</f>
        <v>23469.606976744195</v>
      </c>
    </row>
    <row r="10" spans="1:19" ht="20.100000000000001" customHeight="1" x14ac:dyDescent="0.15">
      <c r="B10" s="197" t="s">
        <v>119</v>
      </c>
      <c r="C10" s="197"/>
      <c r="D10" s="153">
        <v>3793</v>
      </c>
      <c r="E10" s="154">
        <v>253684.55</v>
      </c>
      <c r="F10" s="155">
        <v>617</v>
      </c>
      <c r="G10" s="156">
        <v>12956.860000000002</v>
      </c>
      <c r="H10" s="153">
        <v>494</v>
      </c>
      <c r="I10" s="154">
        <v>112803.15999999999</v>
      </c>
      <c r="J10" s="155">
        <v>999</v>
      </c>
      <c r="K10" s="156">
        <v>281264.95</v>
      </c>
      <c r="L10" s="89"/>
      <c r="M10" s="88"/>
      <c r="N10" s="95"/>
      <c r="O10" s="94" t="s">
        <v>105</v>
      </c>
      <c r="P10" s="107"/>
      <c r="Q10" s="98">
        <f>Q9/Q$13</f>
        <v>6.2794676012851006E-2</v>
      </c>
      <c r="R10" s="99">
        <f>R9/R$13</f>
        <v>0.15019640987389671</v>
      </c>
      <c r="S10" s="100" t="s">
        <v>106</v>
      </c>
    </row>
    <row r="11" spans="1:19" ht="20.100000000000001" customHeight="1" x14ac:dyDescent="0.15">
      <c r="B11" s="197" t="s">
        <v>120</v>
      </c>
      <c r="C11" s="197"/>
      <c r="D11" s="153">
        <v>8613</v>
      </c>
      <c r="E11" s="154">
        <v>526883.06000000029</v>
      </c>
      <c r="F11" s="155">
        <v>1919</v>
      </c>
      <c r="G11" s="156">
        <v>34198.339999999997</v>
      </c>
      <c r="H11" s="153">
        <v>1060</v>
      </c>
      <c r="I11" s="154">
        <v>249725.78000000003</v>
      </c>
      <c r="J11" s="155">
        <v>1758</v>
      </c>
      <c r="K11" s="156">
        <v>467388.71999999991</v>
      </c>
      <c r="L11" s="89"/>
      <c r="M11" s="88"/>
      <c r="N11" s="126" t="s">
        <v>111</v>
      </c>
      <c r="O11" s="127"/>
      <c r="P11" s="135"/>
      <c r="Q11" s="101">
        <v>6955</v>
      </c>
      <c r="R11" s="102">
        <v>1958304.3599999999</v>
      </c>
      <c r="S11" s="102">
        <f>R11/Q11*100</f>
        <v>28156.784471603161</v>
      </c>
    </row>
    <row r="12" spans="1:19" ht="20.100000000000001" customHeight="1" thickBot="1" x14ac:dyDescent="0.2">
      <c r="B12" s="198" t="s">
        <v>121</v>
      </c>
      <c r="C12" s="198"/>
      <c r="D12" s="157">
        <v>2468</v>
      </c>
      <c r="E12" s="158">
        <v>168191.72</v>
      </c>
      <c r="F12" s="159">
        <v>678</v>
      </c>
      <c r="G12" s="160">
        <v>13112.959999999997</v>
      </c>
      <c r="H12" s="157">
        <v>242</v>
      </c>
      <c r="I12" s="158">
        <v>50696.700000000004</v>
      </c>
      <c r="J12" s="159">
        <v>785</v>
      </c>
      <c r="K12" s="160">
        <v>218930.15000000002</v>
      </c>
      <c r="L12" s="89"/>
      <c r="M12" s="88"/>
      <c r="N12" s="125"/>
      <c r="O12" s="84" t="s">
        <v>105</v>
      </c>
      <c r="P12" s="108"/>
      <c r="Q12" s="103">
        <f>Q11/Q$13</f>
        <v>0.14509533942504277</v>
      </c>
      <c r="R12" s="104">
        <f>R11/R$13</f>
        <v>0.41635849516438833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30439</v>
      </c>
      <c r="E13" s="149">
        <v>1895479.1099999999</v>
      </c>
      <c r="F13" s="151">
        <v>7530</v>
      </c>
      <c r="G13" s="152">
        <v>143190.52000000014</v>
      </c>
      <c r="H13" s="150">
        <v>3010</v>
      </c>
      <c r="I13" s="149">
        <v>706435.17000000027</v>
      </c>
      <c r="J13" s="151">
        <v>6955</v>
      </c>
      <c r="K13" s="152">
        <v>1958304.3599999999</v>
      </c>
      <c r="M13" s="58"/>
      <c r="N13" s="131" t="s">
        <v>112</v>
      </c>
      <c r="O13" s="132"/>
      <c r="P13" s="133"/>
      <c r="Q13" s="96">
        <f>Q5+Q7+Q9+Q11</f>
        <v>47934</v>
      </c>
      <c r="R13" s="97">
        <f>R5+R7+R9+R11</f>
        <v>4703409.16</v>
      </c>
      <c r="S13" s="97">
        <f>R13/Q13*100</f>
        <v>9812.2609421287598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0.64267352185089976</v>
      </c>
      <c r="O16" s="58">
        <f>F5/(D5+F5+H5+J5)</f>
        <v>0.18043824213490023</v>
      </c>
      <c r="P16" s="58">
        <f>H5/(D5+F5+H5+J5)</f>
        <v>3.990696535683682E-2</v>
      </c>
      <c r="Q16" s="58">
        <f>J5/(D5+F5+H5+J5)</f>
        <v>0.13698127065736321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0.64846756949394158</v>
      </c>
      <c r="O17" s="58">
        <f t="shared" ref="O17:O23" si="1">F6/(D6+F6+H6+J6)</f>
        <v>0.1873129009265859</v>
      </c>
      <c r="P17" s="58">
        <f t="shared" ref="P17:P23" si="2">H6/(D6+F6+H6+J6)</f>
        <v>3.4782608695652174E-2</v>
      </c>
      <c r="Q17" s="58">
        <f t="shared" ref="Q17:Q23" si="3">J6/(D6+F6+H6+J6)</f>
        <v>0.12943692088382039</v>
      </c>
    </row>
    <row r="18" spans="13:17" ht="20.100000000000001" customHeight="1" x14ac:dyDescent="0.15">
      <c r="M18" s="14" t="s">
        <v>135</v>
      </c>
      <c r="N18" s="58">
        <f t="shared" si="0"/>
        <v>0.61122836639932465</v>
      </c>
      <c r="O18" s="58">
        <f t="shared" si="1"/>
        <v>0.18003376952300548</v>
      </c>
      <c r="P18" s="58">
        <f t="shared" si="2"/>
        <v>7.5137188687209797E-2</v>
      </c>
      <c r="Q18" s="58">
        <f t="shared" si="3"/>
        <v>0.13360067539046011</v>
      </c>
    </row>
    <row r="19" spans="13:17" ht="20.100000000000001" customHeight="1" x14ac:dyDescent="0.15">
      <c r="M19" s="14" t="s">
        <v>136</v>
      </c>
      <c r="N19" s="58">
        <f t="shared" si="0"/>
        <v>0.63855421686746983</v>
      </c>
      <c r="O19" s="58">
        <f t="shared" si="1"/>
        <v>0.14457831325301204</v>
      </c>
      <c r="P19" s="58">
        <f t="shared" si="2"/>
        <v>2.6834611171960569E-2</v>
      </c>
      <c r="Q19" s="58">
        <f t="shared" si="3"/>
        <v>0.19003285870755751</v>
      </c>
    </row>
    <row r="20" spans="13:17" ht="20.100000000000001" customHeight="1" x14ac:dyDescent="0.15">
      <c r="M20" s="14" t="s">
        <v>137</v>
      </c>
      <c r="N20" s="58">
        <f t="shared" si="0"/>
        <v>0.61739130434782608</v>
      </c>
      <c r="O20" s="58">
        <f t="shared" si="1"/>
        <v>0.14891304347826087</v>
      </c>
      <c r="P20" s="58">
        <f t="shared" si="2"/>
        <v>8.6594202898550729E-2</v>
      </c>
      <c r="Q20" s="58">
        <f t="shared" si="3"/>
        <v>0.14710144927536231</v>
      </c>
    </row>
    <row r="21" spans="13:17" ht="20.100000000000001" customHeight="1" x14ac:dyDescent="0.15">
      <c r="M21" s="14" t="s">
        <v>138</v>
      </c>
      <c r="N21" s="58">
        <f t="shared" si="0"/>
        <v>0.64255463323733697</v>
      </c>
      <c r="O21" s="58">
        <f t="shared" si="1"/>
        <v>0.10452312383533796</v>
      </c>
      <c r="P21" s="58">
        <f t="shared" si="2"/>
        <v>8.3686261223106892E-2</v>
      </c>
      <c r="Q21" s="58">
        <f t="shared" si="3"/>
        <v>0.16923598170421819</v>
      </c>
    </row>
    <row r="22" spans="13:17" ht="20.100000000000001" customHeight="1" x14ac:dyDescent="0.15">
      <c r="M22" s="14" t="s">
        <v>139</v>
      </c>
      <c r="N22" s="58">
        <f t="shared" si="0"/>
        <v>0.64516853932584273</v>
      </c>
      <c r="O22" s="58">
        <f t="shared" si="1"/>
        <v>0.14374531835205992</v>
      </c>
      <c r="P22" s="58">
        <f t="shared" si="2"/>
        <v>7.9400749063670409E-2</v>
      </c>
      <c r="Q22" s="58">
        <f t="shared" si="3"/>
        <v>0.13168539325842696</v>
      </c>
    </row>
    <row r="23" spans="13:17" ht="20.100000000000001" customHeight="1" x14ac:dyDescent="0.15">
      <c r="M23" s="14" t="s">
        <v>140</v>
      </c>
      <c r="N23" s="58">
        <f t="shared" si="0"/>
        <v>0.59142104001917084</v>
      </c>
      <c r="O23" s="58">
        <f t="shared" si="1"/>
        <v>0.16247304097771387</v>
      </c>
      <c r="P23" s="58">
        <f t="shared" si="2"/>
        <v>5.799185238437575E-2</v>
      </c>
      <c r="Q23" s="58">
        <f t="shared" si="3"/>
        <v>0.18811406661873953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0.63501898443693416</v>
      </c>
      <c r="O24" s="58">
        <f t="shared" ref="O24" si="5">F13/(D13+F13+H13+J13)</f>
        <v>0.1570910001251721</v>
      </c>
      <c r="P24" s="58">
        <f t="shared" ref="P24" si="6">H13/(D13+F13+H13+J13)</f>
        <v>6.2794676012851006E-2</v>
      </c>
      <c r="Q24" s="58">
        <f t="shared" ref="Q24" si="7">J13/(D13+F13+H13+J13)</f>
        <v>0.14509533942504277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0.39609607457954171</v>
      </c>
      <c r="O29" s="58">
        <f>G5/(E5+G5+I5+K5)</f>
        <v>4.0399653262963228E-2</v>
      </c>
      <c r="P29" s="58">
        <f>I5/(E5+G5+I5+K5)</f>
        <v>0.1070687813563784</v>
      </c>
      <c r="Q29" s="58">
        <f>K5/(E5+G5+I5+K5)</f>
        <v>0.45643549080111667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0.45634901249627735</v>
      </c>
      <c r="O30" s="58">
        <f t="shared" ref="O30:O37" si="9">G6/(E6+G6+I6+K6)</f>
        <v>3.8897405477081599E-2</v>
      </c>
      <c r="P30" s="58">
        <f t="shared" ref="P30:P37" si="10">I6/(E6+G6+I6+K6)</f>
        <v>9.1746097524819908E-2</v>
      </c>
      <c r="Q30" s="58">
        <f t="shared" ref="Q30:Q37" si="11">K6/(E6+G6+I6+K6)</f>
        <v>0.41300748450182112</v>
      </c>
    </row>
    <row r="31" spans="13:17" ht="20.100000000000001" customHeight="1" x14ac:dyDescent="0.15">
      <c r="M31" s="14" t="s">
        <v>135</v>
      </c>
      <c r="N31" s="58">
        <f t="shared" si="8"/>
        <v>0.38522694578467886</v>
      </c>
      <c r="O31" s="58">
        <f t="shared" si="9"/>
        <v>3.3044366562416508E-2</v>
      </c>
      <c r="P31" s="58">
        <f t="shared" si="10"/>
        <v>0.19182680853070139</v>
      </c>
      <c r="Q31" s="58">
        <f t="shared" si="11"/>
        <v>0.3899018791222032</v>
      </c>
    </row>
    <row r="32" spans="13:17" ht="20.100000000000001" customHeight="1" x14ac:dyDescent="0.15">
      <c r="M32" s="14" t="s">
        <v>136</v>
      </c>
      <c r="N32" s="58">
        <f t="shared" si="8"/>
        <v>0.38446647598774697</v>
      </c>
      <c r="O32" s="58">
        <f t="shared" si="9"/>
        <v>2.621769786682817E-2</v>
      </c>
      <c r="P32" s="58">
        <f t="shared" si="10"/>
        <v>6.4995201937285391E-2</v>
      </c>
      <c r="Q32" s="58">
        <f t="shared" si="11"/>
        <v>0.52432062420813952</v>
      </c>
    </row>
    <row r="33" spans="13:17" ht="20.100000000000001" customHeight="1" x14ac:dyDescent="0.15">
      <c r="M33" s="14" t="s">
        <v>137</v>
      </c>
      <c r="N33" s="58">
        <f t="shared" si="8"/>
        <v>0.39788268441924712</v>
      </c>
      <c r="O33" s="58">
        <f t="shared" si="9"/>
        <v>2.8820920008264174E-2</v>
      </c>
      <c r="P33" s="58">
        <f t="shared" si="10"/>
        <v>0.18278520459959599</v>
      </c>
      <c r="Q33" s="58">
        <f t="shared" si="11"/>
        <v>0.39051119097289277</v>
      </c>
    </row>
    <row r="34" spans="13:17" ht="20.100000000000001" customHeight="1" x14ac:dyDescent="0.15">
      <c r="M34" s="14" t="s">
        <v>138</v>
      </c>
      <c r="N34" s="58">
        <f t="shared" si="8"/>
        <v>0.38395776407156956</v>
      </c>
      <c r="O34" s="58">
        <f t="shared" si="9"/>
        <v>1.9610524152883408E-2</v>
      </c>
      <c r="P34" s="58">
        <f t="shared" si="10"/>
        <v>0.17073033850034428</v>
      </c>
      <c r="Q34" s="58">
        <f t="shared" si="11"/>
        <v>0.42570137327520269</v>
      </c>
    </row>
    <row r="35" spans="13:17" ht="20.100000000000001" customHeight="1" x14ac:dyDescent="0.15">
      <c r="M35" s="14" t="s">
        <v>139</v>
      </c>
      <c r="N35" s="58">
        <f t="shared" si="8"/>
        <v>0.41220837901295115</v>
      </c>
      <c r="O35" s="58">
        <f t="shared" si="9"/>
        <v>2.6755163273485694E-2</v>
      </c>
      <c r="P35" s="58">
        <f t="shared" si="10"/>
        <v>0.19537363560624785</v>
      </c>
      <c r="Q35" s="58">
        <f t="shared" si="11"/>
        <v>0.36566282210731538</v>
      </c>
    </row>
    <row r="36" spans="13:17" ht="20.100000000000001" customHeight="1" x14ac:dyDescent="0.15">
      <c r="M36" s="14" t="s">
        <v>140</v>
      </c>
      <c r="N36" s="58">
        <f t="shared" si="8"/>
        <v>0.37298726926458214</v>
      </c>
      <c r="O36" s="58">
        <f t="shared" si="9"/>
        <v>2.9079714164143716E-2</v>
      </c>
      <c r="P36" s="58">
        <f t="shared" si="10"/>
        <v>0.11242660277049157</v>
      </c>
      <c r="Q36" s="58">
        <f t="shared" si="11"/>
        <v>0.48550641380078258</v>
      </c>
    </row>
    <row r="37" spans="13:17" ht="20.100000000000001" customHeight="1" x14ac:dyDescent="0.15">
      <c r="M37" s="14" t="s">
        <v>141</v>
      </c>
      <c r="N37" s="58">
        <f t="shared" si="8"/>
        <v>0.40300110951861134</v>
      </c>
      <c r="O37" s="58">
        <f t="shared" si="9"/>
        <v>3.0443985443103599E-2</v>
      </c>
      <c r="P37" s="58">
        <f t="shared" si="10"/>
        <v>0.15019640987389671</v>
      </c>
      <c r="Q37" s="58">
        <f t="shared" si="11"/>
        <v>0.41635849516438833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5" t="s">
        <v>54</v>
      </c>
      <c r="C3" s="215"/>
      <c r="D3" s="216"/>
      <c r="E3" s="219" t="s">
        <v>52</v>
      </c>
      <c r="F3" s="206" t="s">
        <v>100</v>
      </c>
      <c r="G3" s="219" t="s">
        <v>57</v>
      </c>
      <c r="H3" s="206" t="s">
        <v>100</v>
      </c>
    </row>
    <row r="4" spans="1:14" s="14" customFormat="1" ht="20.100000000000001" customHeight="1" thickBot="1" x14ac:dyDescent="0.2">
      <c r="B4" s="186"/>
      <c r="C4" s="217"/>
      <c r="D4" s="218"/>
      <c r="E4" s="220"/>
      <c r="F4" s="207"/>
      <c r="G4" s="220"/>
      <c r="H4" s="207"/>
      <c r="N4" s="24"/>
    </row>
    <row r="5" spans="1:14" s="14" customFormat="1" ht="20.100000000000001" customHeight="1" thickTop="1" x14ac:dyDescent="0.15">
      <c r="B5" s="208" t="s">
        <v>69</v>
      </c>
      <c r="C5" s="211" t="s">
        <v>3</v>
      </c>
      <c r="D5" s="212"/>
      <c r="E5" s="163">
        <v>4907</v>
      </c>
      <c r="F5" s="164">
        <f>E5/SUM(E$5:E$15)</f>
        <v>0.16120766122408753</v>
      </c>
      <c r="G5" s="165">
        <v>276371.52999999997</v>
      </c>
      <c r="H5" s="166">
        <f>G5/SUM(G$5:G$15)</f>
        <v>0.14580563222350679</v>
      </c>
      <c r="N5" s="24"/>
    </row>
    <row r="6" spans="1:14" s="14" customFormat="1" ht="20.100000000000001" customHeight="1" x14ac:dyDescent="0.15">
      <c r="B6" s="209"/>
      <c r="C6" s="213" t="s">
        <v>8</v>
      </c>
      <c r="D6" s="214"/>
      <c r="E6" s="167">
        <v>192</v>
      </c>
      <c r="F6" s="168">
        <f>E6/SUM(E$5:E$15)</f>
        <v>6.3076973619369883E-3</v>
      </c>
      <c r="G6" s="169">
        <v>14469.98</v>
      </c>
      <c r="H6" s="170">
        <f>G6/SUM(G$5:G$15)</f>
        <v>7.6339432725270181E-3</v>
      </c>
      <c r="N6" s="24"/>
    </row>
    <row r="7" spans="1:14" s="14" customFormat="1" ht="20.100000000000001" customHeight="1" x14ac:dyDescent="0.15">
      <c r="B7" s="209"/>
      <c r="C7" s="213" t="s">
        <v>9</v>
      </c>
      <c r="D7" s="214"/>
      <c r="E7" s="167">
        <v>1525</v>
      </c>
      <c r="F7" s="168">
        <f>E7/SUM(E$5:E$15)</f>
        <v>5.0100200400801605E-2</v>
      </c>
      <c r="G7" s="169">
        <v>74989.540000000023</v>
      </c>
      <c r="H7" s="170">
        <f>G7/SUM(G$5:G$15)</f>
        <v>3.9562314142306758E-2</v>
      </c>
      <c r="N7" s="24"/>
    </row>
    <row r="8" spans="1:14" s="14" customFormat="1" ht="20.100000000000001" customHeight="1" x14ac:dyDescent="0.15">
      <c r="B8" s="209"/>
      <c r="C8" s="213" t="s">
        <v>10</v>
      </c>
      <c r="D8" s="214"/>
      <c r="E8" s="167">
        <v>301</v>
      </c>
      <c r="F8" s="168">
        <f>E8/SUM(E$5:E$15)</f>
        <v>9.8886297184532998E-3</v>
      </c>
      <c r="G8" s="169">
        <v>12872.919999999996</v>
      </c>
      <c r="H8" s="170">
        <f>G8/SUM(G$5:G$15)</f>
        <v>6.7913805707940497E-3</v>
      </c>
      <c r="N8" s="24"/>
    </row>
    <row r="9" spans="1:14" s="14" customFormat="1" ht="20.100000000000001" customHeight="1" x14ac:dyDescent="0.15">
      <c r="B9" s="209"/>
      <c r="C9" s="202" t="s">
        <v>71</v>
      </c>
      <c r="D9" s="203"/>
      <c r="E9" s="167">
        <v>3199</v>
      </c>
      <c r="F9" s="168">
        <f>E9/SUM(E$5:E$15)</f>
        <v>0.10509543677518972</v>
      </c>
      <c r="G9" s="169">
        <v>44445.290000000015</v>
      </c>
      <c r="H9" s="170">
        <f>G9/SUM(G$5:G$15)</f>
        <v>2.3448050556463276E-2</v>
      </c>
      <c r="N9" s="24"/>
    </row>
    <row r="10" spans="1:14" s="14" customFormat="1" ht="20.100000000000001" customHeight="1" x14ac:dyDescent="0.15">
      <c r="B10" s="209"/>
      <c r="C10" s="213" t="s">
        <v>55</v>
      </c>
      <c r="D10" s="214"/>
      <c r="E10" s="167">
        <v>6342</v>
      </c>
      <c r="F10" s="168">
        <f>E10/SUM(E$5:E$15)</f>
        <v>0.20835112848648116</v>
      </c>
      <c r="G10" s="169">
        <v>690902.2799999998</v>
      </c>
      <c r="H10" s="170">
        <f>G10/SUM(G$5:G$15)</f>
        <v>0.36450007618390468</v>
      </c>
      <c r="N10" s="24"/>
    </row>
    <row r="11" spans="1:14" s="14" customFormat="1" ht="20.100000000000001" customHeight="1" x14ac:dyDescent="0.15">
      <c r="B11" s="209"/>
      <c r="C11" s="213" t="s">
        <v>56</v>
      </c>
      <c r="D11" s="214"/>
      <c r="E11" s="167">
        <v>3287</v>
      </c>
      <c r="F11" s="168">
        <f>E11/SUM(E$5:E$15)</f>
        <v>0.10798646473274418</v>
      </c>
      <c r="G11" s="169">
        <v>301665.29999999993</v>
      </c>
      <c r="H11" s="170">
        <f>G11/SUM(G$5:G$15)</f>
        <v>0.15914989429770077</v>
      </c>
      <c r="N11" s="24"/>
    </row>
    <row r="12" spans="1:14" s="14" customFormat="1" ht="20.100000000000001" customHeight="1" x14ac:dyDescent="0.15">
      <c r="B12" s="209"/>
      <c r="C12" s="202" t="s">
        <v>146</v>
      </c>
      <c r="D12" s="203"/>
      <c r="E12" s="167">
        <v>1324</v>
      </c>
      <c r="F12" s="168">
        <f>E12/SUM(E$5:E$15)</f>
        <v>4.349682972502382E-2</v>
      </c>
      <c r="G12" s="169">
        <v>140929.25</v>
      </c>
      <c r="H12" s="170">
        <f>G12/SUM(G$5:G$15)</f>
        <v>7.4350199512354428E-2</v>
      </c>
      <c r="N12" s="24"/>
    </row>
    <row r="13" spans="1:14" s="14" customFormat="1" ht="20.100000000000001" customHeight="1" x14ac:dyDescent="0.15">
      <c r="B13" s="209"/>
      <c r="C13" s="202" t="s">
        <v>147</v>
      </c>
      <c r="D13" s="203"/>
      <c r="E13" s="167">
        <v>239</v>
      </c>
      <c r="F13" s="168">
        <f>E13/SUM(E$5:E$15)</f>
        <v>7.8517691119944812E-3</v>
      </c>
      <c r="G13" s="169">
        <v>18388.610000000011</v>
      </c>
      <c r="H13" s="170">
        <f>G13/SUM(G$5:G$15)</f>
        <v>9.7012992140018961E-3</v>
      </c>
      <c r="N13" s="24"/>
    </row>
    <row r="14" spans="1:14" s="14" customFormat="1" ht="20.100000000000001" customHeight="1" x14ac:dyDescent="0.15">
      <c r="B14" s="209"/>
      <c r="C14" s="202" t="s">
        <v>73</v>
      </c>
      <c r="D14" s="203"/>
      <c r="E14" s="167">
        <v>8070</v>
      </c>
      <c r="F14" s="168">
        <f>E14/SUM(E$5:E$15)</f>
        <v>0.26512040474391407</v>
      </c>
      <c r="G14" s="169">
        <v>105711.69999999998</v>
      </c>
      <c r="H14" s="170">
        <f>G14/SUM(G$5:G$15)</f>
        <v>5.5770437902636652E-2</v>
      </c>
      <c r="N14" s="24"/>
    </row>
    <row r="15" spans="1:14" s="14" customFormat="1" ht="20.100000000000001" customHeight="1" x14ac:dyDescent="0.15">
      <c r="B15" s="210"/>
      <c r="C15" s="204" t="s">
        <v>72</v>
      </c>
      <c r="D15" s="205"/>
      <c r="E15" s="171">
        <v>1053</v>
      </c>
      <c r="F15" s="172">
        <f>E15/SUM(E$5:E$15)</f>
        <v>3.4593777719373171E-2</v>
      </c>
      <c r="G15" s="173">
        <v>214732.71000000002</v>
      </c>
      <c r="H15" s="174">
        <f>G15/SUM(G$5:G$15)</f>
        <v>0.11328677212380359</v>
      </c>
      <c r="N15" s="24"/>
    </row>
    <row r="16" spans="1:14" s="14" customFormat="1" ht="20.100000000000001" customHeight="1" x14ac:dyDescent="0.15">
      <c r="B16" s="221" t="s">
        <v>70</v>
      </c>
      <c r="C16" s="222" t="s">
        <v>84</v>
      </c>
      <c r="D16" s="223"/>
      <c r="E16" s="175">
        <v>0</v>
      </c>
      <c r="F16" s="176">
        <f>E16/SUM(E$16:E$26)</f>
        <v>0</v>
      </c>
      <c r="G16" s="177">
        <v>0</v>
      </c>
      <c r="H16" s="178">
        <f>G16/SUM(G$16:G$26)</f>
        <v>0</v>
      </c>
    </row>
    <row r="17" spans="2:8" s="14" customFormat="1" ht="20.100000000000001" customHeight="1" x14ac:dyDescent="0.15">
      <c r="B17" s="209"/>
      <c r="C17" s="202" t="s">
        <v>85</v>
      </c>
      <c r="D17" s="203"/>
      <c r="E17" s="167">
        <v>2</v>
      </c>
      <c r="F17" s="168">
        <f>E17/SUM(E$16:E$26)</f>
        <v>2.6560424966799468E-4</v>
      </c>
      <c r="G17" s="169">
        <v>89.4</v>
      </c>
      <c r="H17" s="170">
        <f>G17/SUM(G$16:G$26)</f>
        <v>6.2434300818238529E-4</v>
      </c>
    </row>
    <row r="18" spans="2:8" s="14" customFormat="1" ht="20.100000000000001" customHeight="1" x14ac:dyDescent="0.15">
      <c r="B18" s="209"/>
      <c r="C18" s="202" t="s">
        <v>86</v>
      </c>
      <c r="D18" s="203"/>
      <c r="E18" s="167">
        <v>434</v>
      </c>
      <c r="F18" s="168">
        <f>E18/SUM(E$16:E$26)</f>
        <v>5.763612217795485E-2</v>
      </c>
      <c r="G18" s="169">
        <v>13453.57</v>
      </c>
      <c r="H18" s="170">
        <f>G18/SUM(G$16:G$26)</f>
        <v>9.3955731147564808E-2</v>
      </c>
    </row>
    <row r="19" spans="2:8" s="14" customFormat="1" ht="20.100000000000001" customHeight="1" x14ac:dyDescent="0.15">
      <c r="B19" s="209"/>
      <c r="C19" s="202" t="s">
        <v>87</v>
      </c>
      <c r="D19" s="203"/>
      <c r="E19" s="167">
        <v>84</v>
      </c>
      <c r="F19" s="168">
        <f>E19/SUM(E$16:E$26)</f>
        <v>1.1155378486055778E-2</v>
      </c>
      <c r="G19" s="169">
        <v>3053.7399999999989</v>
      </c>
      <c r="H19" s="170">
        <f>G19/SUM(G$16:G$26)</f>
        <v>2.1326411832291683E-2</v>
      </c>
    </row>
    <row r="20" spans="2:8" s="14" customFormat="1" ht="20.100000000000001" customHeight="1" x14ac:dyDescent="0.15">
      <c r="B20" s="209"/>
      <c r="C20" s="202" t="s">
        <v>88</v>
      </c>
      <c r="D20" s="203"/>
      <c r="E20" s="167">
        <v>349</v>
      </c>
      <c r="F20" s="168">
        <f>E20/SUM(E$16:E$26)</f>
        <v>4.6347941567065072E-2</v>
      </c>
      <c r="G20" s="169">
        <v>4355.8900000000003</v>
      </c>
      <c r="H20" s="170">
        <f>G20/SUM(G$16:G$26)</f>
        <v>3.0420240110867681E-2</v>
      </c>
    </row>
    <row r="21" spans="2:8" s="14" customFormat="1" ht="20.100000000000001" customHeight="1" x14ac:dyDescent="0.15">
      <c r="B21" s="209"/>
      <c r="C21" s="202" t="s">
        <v>89</v>
      </c>
      <c r="D21" s="203"/>
      <c r="E21" s="167">
        <v>0</v>
      </c>
      <c r="F21" s="168">
        <f>E21/SUM(E$16:E$26)</f>
        <v>0</v>
      </c>
      <c r="G21" s="169">
        <v>0</v>
      </c>
      <c r="H21" s="170">
        <f>G21/SUM(G$16:G$26)</f>
        <v>0</v>
      </c>
    </row>
    <row r="22" spans="2:8" s="14" customFormat="1" ht="20.100000000000001" customHeight="1" x14ac:dyDescent="0.15">
      <c r="B22" s="209"/>
      <c r="C22" s="202" t="s">
        <v>90</v>
      </c>
      <c r="D22" s="203"/>
      <c r="E22" s="167">
        <v>2228</v>
      </c>
      <c r="F22" s="168">
        <f>E22/SUM(E$16:E$26)</f>
        <v>0.29588313413014611</v>
      </c>
      <c r="G22" s="169">
        <v>74251.5</v>
      </c>
      <c r="H22" s="170">
        <f>G22/SUM(G$16:G$26)</f>
        <v>0.51855039006772241</v>
      </c>
    </row>
    <row r="23" spans="2:8" s="14" customFormat="1" ht="20.100000000000001" customHeight="1" x14ac:dyDescent="0.15">
      <c r="B23" s="209"/>
      <c r="C23" s="202" t="s">
        <v>91</v>
      </c>
      <c r="D23" s="203"/>
      <c r="E23" s="167">
        <v>63</v>
      </c>
      <c r="F23" s="168">
        <f>E23/SUM(E$16:E$26)</f>
        <v>8.3665338645418329E-3</v>
      </c>
      <c r="G23" s="169">
        <v>2425.46</v>
      </c>
      <c r="H23" s="170">
        <f>G23/SUM(G$16:G$26)</f>
        <v>1.6938691192685103E-2</v>
      </c>
    </row>
    <row r="24" spans="2:8" s="14" customFormat="1" ht="20.100000000000001" customHeight="1" x14ac:dyDescent="0.15">
      <c r="B24" s="209"/>
      <c r="C24" s="202" t="s">
        <v>148</v>
      </c>
      <c r="D24" s="203"/>
      <c r="E24" s="167">
        <v>10</v>
      </c>
      <c r="F24" s="168">
        <f>E24/SUM(E$16:E$26)</f>
        <v>1.3280212483399733E-3</v>
      </c>
      <c r="G24" s="169">
        <v>430.21999999999997</v>
      </c>
      <c r="H24" s="170">
        <f>G24/SUM(G$16:G$26)</f>
        <v>3.0045285120830624E-3</v>
      </c>
    </row>
    <row r="25" spans="2:8" s="14" customFormat="1" ht="20.100000000000001" customHeight="1" x14ac:dyDescent="0.15">
      <c r="B25" s="209"/>
      <c r="C25" s="202" t="s">
        <v>93</v>
      </c>
      <c r="D25" s="203"/>
      <c r="E25" s="167">
        <v>4104</v>
      </c>
      <c r="F25" s="168">
        <f>E25/SUM(E$16:E$26)</f>
        <v>0.54501992031872515</v>
      </c>
      <c r="G25" s="169">
        <v>25236.7</v>
      </c>
      <c r="H25" s="170">
        <f>G25/SUM(G$16:G$26)</f>
        <v>0.17624560620353918</v>
      </c>
    </row>
    <row r="26" spans="2:8" s="14" customFormat="1" ht="20.100000000000001" customHeight="1" x14ac:dyDescent="0.15">
      <c r="B26" s="210"/>
      <c r="C26" s="202" t="s">
        <v>92</v>
      </c>
      <c r="D26" s="203"/>
      <c r="E26" s="171">
        <v>256</v>
      </c>
      <c r="F26" s="172">
        <f>E26/SUM(E$16:E$26)</f>
        <v>3.3997343957503319E-2</v>
      </c>
      <c r="G26" s="173">
        <v>19894.03999999999</v>
      </c>
      <c r="H26" s="174">
        <f>G26/SUM(G$16:G$26)</f>
        <v>0.13893405792506369</v>
      </c>
    </row>
    <row r="27" spans="2:8" s="14" customFormat="1" ht="20.100000000000001" customHeight="1" x14ac:dyDescent="0.15">
      <c r="B27" s="232" t="s">
        <v>83</v>
      </c>
      <c r="C27" s="222" t="s">
        <v>74</v>
      </c>
      <c r="D27" s="223"/>
      <c r="E27" s="175">
        <v>118</v>
      </c>
      <c r="F27" s="176">
        <f>E27/SUM(E$27:E$36)</f>
        <v>3.9202657807308972E-2</v>
      </c>
      <c r="G27" s="177">
        <v>15765.72</v>
      </c>
      <c r="H27" s="178">
        <f>G27/SUM(G$27:G$36)</f>
        <v>2.2317292045354993E-2</v>
      </c>
    </row>
    <row r="28" spans="2:8" s="14" customFormat="1" ht="20.100000000000001" customHeight="1" x14ac:dyDescent="0.15">
      <c r="B28" s="233"/>
      <c r="C28" s="202" t="s">
        <v>75</v>
      </c>
      <c r="D28" s="203"/>
      <c r="E28" s="167">
        <v>3</v>
      </c>
      <c r="F28" s="168">
        <f>E28/SUM(E$27:E$36)</f>
        <v>9.9667774086378727E-4</v>
      </c>
      <c r="G28" s="169">
        <v>452.16</v>
      </c>
      <c r="H28" s="170">
        <f>G28/SUM(G$27:G$36)</f>
        <v>6.400587332026519E-4</v>
      </c>
    </row>
    <row r="29" spans="2:8" s="14" customFormat="1" ht="20.100000000000001" customHeight="1" x14ac:dyDescent="0.15">
      <c r="B29" s="233"/>
      <c r="C29" s="202" t="s">
        <v>76</v>
      </c>
      <c r="D29" s="203"/>
      <c r="E29" s="167">
        <v>166</v>
      </c>
      <c r="F29" s="168">
        <f>E29/SUM(E$27:E$36)</f>
        <v>5.5149501661129571E-2</v>
      </c>
      <c r="G29" s="169">
        <v>26114.04</v>
      </c>
      <c r="H29" s="170">
        <f>G29/SUM(G$27:G$36)</f>
        <v>3.6965939846964307E-2</v>
      </c>
    </row>
    <row r="30" spans="2:8" s="14" customFormat="1" ht="20.100000000000001" customHeight="1" x14ac:dyDescent="0.15">
      <c r="B30" s="233"/>
      <c r="C30" s="202" t="s">
        <v>77</v>
      </c>
      <c r="D30" s="203"/>
      <c r="E30" s="167">
        <v>8</v>
      </c>
      <c r="F30" s="168">
        <f>E30/SUM(E$27:E$36)</f>
        <v>2.6578073089700998E-3</v>
      </c>
      <c r="G30" s="169">
        <v>349.03000000000003</v>
      </c>
      <c r="H30" s="170">
        <f>G30/SUM(G$27:G$36)</f>
        <v>4.9407223029397033E-4</v>
      </c>
    </row>
    <row r="31" spans="2:8" s="14" customFormat="1" ht="20.100000000000001" customHeight="1" x14ac:dyDescent="0.15">
      <c r="B31" s="233"/>
      <c r="C31" s="202" t="s">
        <v>78</v>
      </c>
      <c r="D31" s="203"/>
      <c r="E31" s="167">
        <v>573</v>
      </c>
      <c r="F31" s="168">
        <f>E31/SUM(E$27:E$36)</f>
        <v>0.19036544850498338</v>
      </c>
      <c r="G31" s="169">
        <v>120327.95000000001</v>
      </c>
      <c r="H31" s="170">
        <f>G31/SUM(G$27:G$36)</f>
        <v>0.17033119967682248</v>
      </c>
    </row>
    <row r="32" spans="2:8" s="14" customFormat="1" ht="20.100000000000001" customHeight="1" x14ac:dyDescent="0.15">
      <c r="B32" s="233"/>
      <c r="C32" s="202" t="s">
        <v>79</v>
      </c>
      <c r="D32" s="203"/>
      <c r="E32" s="167">
        <v>122</v>
      </c>
      <c r="F32" s="168">
        <f>E32/SUM(E$27:E$36)</f>
        <v>4.053156146179402E-2</v>
      </c>
      <c r="G32" s="169">
        <v>7672.7199999999984</v>
      </c>
      <c r="H32" s="170">
        <f>G32/SUM(G$27:G$36)</f>
        <v>1.0861180651580525E-2</v>
      </c>
    </row>
    <row r="33" spans="2:8" s="14" customFormat="1" ht="20.100000000000001" customHeight="1" x14ac:dyDescent="0.15">
      <c r="B33" s="233"/>
      <c r="C33" s="202" t="s">
        <v>80</v>
      </c>
      <c r="D33" s="203"/>
      <c r="E33" s="167">
        <v>1940</v>
      </c>
      <c r="F33" s="168">
        <f>E33/SUM(E$27:E$36)</f>
        <v>0.64451827242524917</v>
      </c>
      <c r="G33" s="169">
        <v>518386.48999999993</v>
      </c>
      <c r="H33" s="170">
        <f>G33/SUM(G$27:G$36)</f>
        <v>0.73380617502381706</v>
      </c>
    </row>
    <row r="34" spans="2:8" s="14" customFormat="1" ht="20.100000000000001" customHeight="1" x14ac:dyDescent="0.15">
      <c r="B34" s="233"/>
      <c r="C34" s="202" t="s">
        <v>81</v>
      </c>
      <c r="D34" s="203"/>
      <c r="E34" s="167">
        <v>29</v>
      </c>
      <c r="F34" s="168">
        <f>E34/SUM(E$27:E$36)</f>
        <v>9.6345514950166109E-3</v>
      </c>
      <c r="G34" s="169">
        <v>6766.4799999999987</v>
      </c>
      <c r="H34" s="170">
        <f>G34/SUM(G$27:G$36)</f>
        <v>9.578345313696654E-3</v>
      </c>
    </row>
    <row r="35" spans="2:8" s="14" customFormat="1" ht="20.100000000000001" customHeight="1" x14ac:dyDescent="0.15">
      <c r="B35" s="233"/>
      <c r="C35" s="202" t="s">
        <v>82</v>
      </c>
      <c r="D35" s="203"/>
      <c r="E35" s="167">
        <v>28</v>
      </c>
      <c r="F35" s="168">
        <f>E35/SUM(E$27:E$36)</f>
        <v>9.3023255813953487E-3</v>
      </c>
      <c r="G35" s="169">
        <v>5252.9500000000007</v>
      </c>
      <c r="H35" s="170">
        <f>G35/SUM(G$27:G$36)</f>
        <v>7.435855720490249E-3</v>
      </c>
    </row>
    <row r="36" spans="2:8" s="14" customFormat="1" ht="20.100000000000001" customHeight="1" x14ac:dyDescent="0.15">
      <c r="B36" s="233"/>
      <c r="C36" s="227" t="s">
        <v>94</v>
      </c>
      <c r="D36" s="228"/>
      <c r="E36" s="167">
        <v>23</v>
      </c>
      <c r="F36" s="168">
        <f>E36/SUM(E$27:E$36)</f>
        <v>7.6411960132890368E-3</v>
      </c>
      <c r="G36" s="169">
        <v>5347.6299999999992</v>
      </c>
      <c r="H36" s="182">
        <f>G36/SUM(G$27:G$36)</f>
        <v>7.5698807577771077E-3</v>
      </c>
    </row>
    <row r="37" spans="2:8" s="14" customFormat="1" ht="20.100000000000001" customHeight="1" x14ac:dyDescent="0.15">
      <c r="B37" s="229" t="s">
        <v>95</v>
      </c>
      <c r="C37" s="222" t="s">
        <v>96</v>
      </c>
      <c r="D37" s="223"/>
      <c r="E37" s="175">
        <v>3699</v>
      </c>
      <c r="F37" s="176">
        <f>E37/SUM(E$37:E$39)</f>
        <v>0.53184759166067574</v>
      </c>
      <c r="G37" s="177">
        <v>971240.28000000014</v>
      </c>
      <c r="H37" s="178">
        <f>G37/SUM(G$37:G$39)</f>
        <v>0.49595982107704645</v>
      </c>
    </row>
    <row r="38" spans="2:8" s="14" customFormat="1" ht="20.100000000000001" customHeight="1" x14ac:dyDescent="0.15">
      <c r="B38" s="230"/>
      <c r="C38" s="202" t="s">
        <v>97</v>
      </c>
      <c r="D38" s="203"/>
      <c r="E38" s="167">
        <v>2734</v>
      </c>
      <c r="F38" s="168">
        <f>E38/SUM(E$37:E$39)</f>
        <v>0.39309849029475197</v>
      </c>
      <c r="G38" s="169">
        <v>797866.16000000027</v>
      </c>
      <c r="H38" s="170">
        <f>G38/SUM(G$37:G$39)</f>
        <v>0.4074270457121385</v>
      </c>
    </row>
    <row r="39" spans="2:8" s="14" customFormat="1" ht="20.100000000000001" customHeight="1" x14ac:dyDescent="0.15">
      <c r="B39" s="231"/>
      <c r="C39" s="204" t="s">
        <v>98</v>
      </c>
      <c r="D39" s="205"/>
      <c r="E39" s="171">
        <v>522</v>
      </c>
      <c r="F39" s="172">
        <f>E39/SUM(E$37:E$39)</f>
        <v>7.5053918044572246E-2</v>
      </c>
      <c r="G39" s="173">
        <v>189197.92000000004</v>
      </c>
      <c r="H39" s="174">
        <f>G39/SUM(G$37:G$39)</f>
        <v>9.6613133210815105E-2</v>
      </c>
    </row>
    <row r="40" spans="2:8" s="14" customFormat="1" ht="20.100000000000001" customHeight="1" x14ac:dyDescent="0.15">
      <c r="B40" s="224" t="s">
        <v>113</v>
      </c>
      <c r="C40" s="225"/>
      <c r="D40" s="226"/>
      <c r="E40" s="144">
        <f>SUM(E5:E39)</f>
        <v>47934</v>
      </c>
      <c r="F40" s="179">
        <f>E40/E$40</f>
        <v>1</v>
      </c>
      <c r="G40" s="180">
        <f>SUM(G5:G39)</f>
        <v>4703409.16</v>
      </c>
      <c r="H40" s="181">
        <f>G40/G$40</f>
        <v>1</v>
      </c>
    </row>
    <row r="41" spans="2:8" s="14" customFormat="1" ht="20.100000000000001" customHeight="1" x14ac:dyDescent="0.15">
      <c r="B41" s="85"/>
      <c r="C41" s="85"/>
      <c r="D41" s="85"/>
      <c r="E41" s="86"/>
      <c r="F41" s="86"/>
      <c r="G41" s="87"/>
      <c r="H41" s="88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4:D14"/>
    <mergeCell ref="C12:D12"/>
    <mergeCell ref="C15:D15"/>
  </mergeCells>
  <phoneticPr fontId="2"/>
  <pageMargins left="0.7" right="0.7" top="0.75" bottom="0.75" header="0.3" footer="0.3"/>
  <pageSetup paperSize="9" scale="46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58</v>
      </c>
      <c r="C3" s="237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38" t="s">
        <v>27</v>
      </c>
      <c r="C4" s="239"/>
      <c r="D4" s="62">
        <v>3037</v>
      </c>
      <c r="E4" s="67">
        <v>53994.610000000015</v>
      </c>
      <c r="F4" s="67">
        <f>E4*1000/D4</f>
        <v>17778.929864998358</v>
      </c>
      <c r="G4" s="67">
        <v>50030</v>
      </c>
      <c r="H4" s="63">
        <f>F4/G4</f>
        <v>0.35536537807312329</v>
      </c>
      <c r="K4" s="14">
        <f>D4*G4</f>
        <v>151941110</v>
      </c>
      <c r="L4" s="14" t="s">
        <v>27</v>
      </c>
      <c r="M4" s="24">
        <f>G4-F4</f>
        <v>32251.070135001642</v>
      </c>
    </row>
    <row r="5" spans="1:13" s="14" customFormat="1" ht="20.100000000000001" customHeight="1" x14ac:dyDescent="0.15">
      <c r="B5" s="234" t="s">
        <v>28</v>
      </c>
      <c r="C5" s="235"/>
      <c r="D5" s="64">
        <v>3066</v>
      </c>
      <c r="E5" s="68">
        <v>89121.290000000023</v>
      </c>
      <c r="F5" s="68">
        <f t="shared" ref="F5:F13" si="0">E5*1000/D5</f>
        <v>29067.609262883245</v>
      </c>
      <c r="G5" s="68">
        <v>104730</v>
      </c>
      <c r="H5" s="65">
        <f t="shared" ref="H5:H10" si="1">F5/G5</f>
        <v>0.2775480689667072</v>
      </c>
      <c r="K5" s="14">
        <f t="shared" ref="K5:K10" si="2">D5*G5</f>
        <v>321102180</v>
      </c>
      <c r="L5" s="14" t="s">
        <v>28</v>
      </c>
      <c r="M5" s="24">
        <f t="shared" ref="M5:M10" si="3">G5-F5</f>
        <v>75662.390737116759</v>
      </c>
    </row>
    <row r="6" spans="1:13" s="14" customFormat="1" ht="20.100000000000001" customHeight="1" x14ac:dyDescent="0.15">
      <c r="B6" s="234" t="s">
        <v>29</v>
      </c>
      <c r="C6" s="235"/>
      <c r="D6" s="64">
        <v>6243</v>
      </c>
      <c r="E6" s="68">
        <v>579019.86</v>
      </c>
      <c r="F6" s="68">
        <f t="shared" si="0"/>
        <v>92747.054300816919</v>
      </c>
      <c r="G6" s="68">
        <v>166920</v>
      </c>
      <c r="H6" s="65">
        <f t="shared" si="1"/>
        <v>0.55563775641515045</v>
      </c>
      <c r="K6" s="14">
        <f t="shared" si="2"/>
        <v>1042081560</v>
      </c>
      <c r="L6" s="14" t="s">
        <v>29</v>
      </c>
      <c r="M6" s="24">
        <f t="shared" si="3"/>
        <v>74172.945699183081</v>
      </c>
    </row>
    <row r="7" spans="1:13" s="14" customFormat="1" ht="20.100000000000001" customHeight="1" x14ac:dyDescent="0.15">
      <c r="B7" s="234" t="s">
        <v>30</v>
      </c>
      <c r="C7" s="235"/>
      <c r="D7" s="64">
        <v>3659</v>
      </c>
      <c r="E7" s="68">
        <v>420720.65</v>
      </c>
      <c r="F7" s="68">
        <f t="shared" si="0"/>
        <v>114982.41322765783</v>
      </c>
      <c r="G7" s="68">
        <v>196160</v>
      </c>
      <c r="H7" s="65">
        <f t="shared" si="1"/>
        <v>0.58616646221277446</v>
      </c>
      <c r="K7" s="14">
        <f t="shared" si="2"/>
        <v>717749440</v>
      </c>
      <c r="L7" s="14" t="s">
        <v>30</v>
      </c>
      <c r="M7" s="24">
        <f t="shared" si="3"/>
        <v>81177.586772342169</v>
      </c>
    </row>
    <row r="8" spans="1:13" s="14" customFormat="1" ht="20.100000000000001" customHeight="1" x14ac:dyDescent="0.15">
      <c r="B8" s="234" t="s">
        <v>31</v>
      </c>
      <c r="C8" s="235"/>
      <c r="D8" s="64">
        <v>2255</v>
      </c>
      <c r="E8" s="68">
        <v>343146.91</v>
      </c>
      <c r="F8" s="68">
        <f t="shared" si="0"/>
        <v>152171.57871396895</v>
      </c>
      <c r="G8" s="68">
        <v>269310</v>
      </c>
      <c r="H8" s="65">
        <f t="shared" si="1"/>
        <v>0.56504243702041868</v>
      </c>
      <c r="K8" s="14">
        <f t="shared" si="2"/>
        <v>607294050</v>
      </c>
      <c r="L8" s="14" t="s">
        <v>31</v>
      </c>
      <c r="M8" s="24">
        <f t="shared" si="3"/>
        <v>117138.42128603105</v>
      </c>
    </row>
    <row r="9" spans="1:13" s="14" customFormat="1" ht="20.100000000000001" customHeight="1" x14ac:dyDescent="0.15">
      <c r="B9" s="234" t="s">
        <v>32</v>
      </c>
      <c r="C9" s="235"/>
      <c r="D9" s="64">
        <v>2070</v>
      </c>
      <c r="E9" s="68">
        <v>364567.06000000011</v>
      </c>
      <c r="F9" s="68">
        <f t="shared" si="0"/>
        <v>176119.3526570049</v>
      </c>
      <c r="G9" s="68">
        <v>308060</v>
      </c>
      <c r="H9" s="65">
        <f t="shared" si="1"/>
        <v>0.57170470900800141</v>
      </c>
      <c r="K9" s="14">
        <f t="shared" si="2"/>
        <v>637684200</v>
      </c>
      <c r="L9" s="14" t="s">
        <v>32</v>
      </c>
      <c r="M9" s="24">
        <f t="shared" si="3"/>
        <v>131940.6473429951</v>
      </c>
    </row>
    <row r="10" spans="1:13" s="14" customFormat="1" ht="20.100000000000001" customHeight="1" x14ac:dyDescent="0.15">
      <c r="B10" s="240" t="s">
        <v>33</v>
      </c>
      <c r="C10" s="241"/>
      <c r="D10" s="72">
        <v>923</v>
      </c>
      <c r="E10" s="73">
        <v>188099.24999999991</v>
      </c>
      <c r="F10" s="73">
        <f t="shared" si="0"/>
        <v>203791.17009750803</v>
      </c>
      <c r="G10" s="73">
        <v>360650</v>
      </c>
      <c r="H10" s="75">
        <f t="shared" si="1"/>
        <v>0.56506632496189668</v>
      </c>
      <c r="K10" s="14">
        <f t="shared" si="2"/>
        <v>332879950</v>
      </c>
      <c r="L10" s="14" t="s">
        <v>33</v>
      </c>
      <c r="M10" s="24">
        <f t="shared" si="3"/>
        <v>156858.82990249197</v>
      </c>
    </row>
    <row r="11" spans="1:13" s="14" customFormat="1" ht="20.100000000000001" customHeight="1" x14ac:dyDescent="0.15">
      <c r="B11" s="238" t="s">
        <v>65</v>
      </c>
      <c r="C11" s="239"/>
      <c r="D11" s="62">
        <f>SUM(D4:D5)</f>
        <v>6103</v>
      </c>
      <c r="E11" s="67">
        <f>SUM(E4:E5)</f>
        <v>143115.90000000002</v>
      </c>
      <c r="F11" s="67">
        <f t="shared" si="0"/>
        <v>23450.090119613309</v>
      </c>
      <c r="G11" s="82"/>
      <c r="H11" s="63">
        <f>SUM(E4:E5)*1000/SUM(K4:K5)</f>
        <v>0.30254292371423347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15150</v>
      </c>
      <c r="E12" s="78">
        <f>SUM(E6:E10)</f>
        <v>1895553.73</v>
      </c>
      <c r="F12" s="69">
        <f t="shared" si="0"/>
        <v>125119.05808580857</v>
      </c>
      <c r="G12" s="83"/>
      <c r="H12" s="70">
        <f>SUM(E6:E10)*1000/SUM(K6:K10)</f>
        <v>0.56792397866164412</v>
      </c>
    </row>
    <row r="13" spans="1:13" s="14" customFormat="1" ht="20.100000000000001" customHeight="1" x14ac:dyDescent="0.15">
      <c r="B13" s="236" t="s">
        <v>66</v>
      </c>
      <c r="C13" s="237"/>
      <c r="D13" s="71">
        <f>SUM(D11:D12)</f>
        <v>21253</v>
      </c>
      <c r="E13" s="79">
        <f>SUM(E11:E12)</f>
        <v>2038669.63</v>
      </c>
      <c r="F13" s="74">
        <f t="shared" si="0"/>
        <v>95923.852162047711</v>
      </c>
      <c r="G13" s="77"/>
      <c r="H13" s="76">
        <f>SUM(E4:E10)*1000/SUM(K4:K10)</f>
        <v>0.53498103982628287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2019-08-30T05:07:43Z</dcterms:modified>
</cp:coreProperties>
</file>